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j_03\Desktop\anexos TR RH atualizado\"/>
    </mc:Choice>
  </mc:AlternateContent>
  <bookViews>
    <workbookView xWindow="0" yWindow="0" windowWidth="20490" windowHeight="7020" tabRatio="500" firstSheet="2" activeTab="3"/>
  </bookViews>
  <sheets>
    <sheet name="ANEXO I – Planilha de Custo e F" sheetId="1" r:id="rId1"/>
    <sheet name="ANEXO II – Dimensionamento de P" sheetId="2" r:id="rId2"/>
    <sheet name="ANEXO - III –.Detalhamento do Q" sheetId="3" r:id="rId3"/>
    <sheet name="ANEXO - IV Materiais" sheetId="4" r:id="rId4"/>
    <sheet name="ANEXO V - Uniformes" sheetId="5" r:id="rId5"/>
    <sheet name="ANEXO VI – EPI" sheetId="6" r:id="rId6"/>
    <sheet name="ANEXO VII - Utensílios" sheetId="7" r:id="rId7"/>
    <sheet name="ANEXO VIII – Planilha de Custo " sheetId="8" r:id="rId8"/>
    <sheet name="CHEFE DE COZINHA" sheetId="9" r:id="rId9"/>
    <sheet name="COZINHEIRO DIARISTA" sheetId="10" r:id="rId10"/>
    <sheet name="COZINHEIRO plantonista" sheetId="11" r:id="rId11"/>
    <sheet name="AUXILIAR COZINHA NOTURNO PLANTO" sheetId="12" r:id="rId12"/>
    <sheet name="AUXILIAR DE COZINHA PLANTÃO" sheetId="13" r:id="rId13"/>
    <sheet name="AUXILIAR DE COZINHA DIARISTA" sheetId="14" r:id="rId14"/>
    <sheet name="COPEIRO PLANTÃO UBM" sheetId="15" r:id="rId15"/>
    <sheet name="COPEIRO NOTURNO OBM" sheetId="16" r:id="rId16"/>
    <sheet name="COPEIRO DIARISTA OBM" sheetId="17" r:id="rId17"/>
    <sheet name="COPEIRO DIURNO HCAP INSALUB" sheetId="18" r:id="rId18"/>
    <sheet name="COPEIRO NOTURNO HCAP" sheetId="19" r:id="rId19"/>
    <sheet name="ASG PLANTÃO" sheetId="20" r:id="rId20"/>
    <sheet name="ASG NOTURNO plantonista" sheetId="21" r:id="rId21"/>
    <sheet name="ASG DIARISTA " sheetId="22" r:id="rId22"/>
    <sheet name="ASG DIarista 20% INSALUBRIDADE" sheetId="23" r:id="rId23"/>
    <sheet name="ASG COM 40% INSALUBRIDADE" sheetId="24" r:id="rId24"/>
    <sheet name="PADEIRO NOTURNO" sheetId="25" r:id="rId25"/>
    <sheet name="PADEIRO PLANTONISTA" sheetId="26" r:id="rId26"/>
    <sheet name="PADEIRO DIARISTA" sheetId="27" r:id="rId27"/>
    <sheet name="GARÇOM" sheetId="28" r:id="rId28"/>
    <sheet name="GARÇOM PLANTONISTA" sheetId="29" r:id="rId29"/>
    <sheet name="GARÇOM LÍDER " sheetId="30" r:id="rId30"/>
    <sheet name="ENCARREGADO 30%" sheetId="31" r:id="rId31"/>
    <sheet name="encarregado 40%" sheetId="32" r:id="rId32"/>
    <sheet name=" AUXILIAR DE ESTOQUE DIARISTA" sheetId="33" r:id="rId33"/>
    <sheet name="AUXILIAR DE ESTOQUE PLANTONISTA" sheetId="34" r:id="rId34"/>
  </sheets>
  <calcPr calcId="162913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134" i="2" l="1"/>
  <c r="G133" i="2"/>
  <c r="B130" i="34" l="1"/>
  <c r="B128" i="34"/>
  <c r="B127" i="34"/>
  <c r="B126" i="34"/>
  <c r="B125" i="34"/>
  <c r="B124" i="34"/>
  <c r="H113" i="34"/>
  <c r="H111" i="34"/>
  <c r="H87" i="34"/>
  <c r="H83" i="34"/>
  <c r="H72" i="34"/>
  <c r="H71" i="34"/>
  <c r="H69" i="34"/>
  <c r="H68" i="34"/>
  <c r="H73" i="34" s="1"/>
  <c r="I56" i="34"/>
  <c r="I62" i="34" s="1"/>
  <c r="I52" i="34"/>
  <c r="I51" i="34"/>
  <c r="H48" i="34"/>
  <c r="H37" i="34"/>
  <c r="I36" i="34"/>
  <c r="I31" i="34"/>
  <c r="I80" i="34" s="1"/>
  <c r="I29" i="34"/>
  <c r="I25" i="34"/>
  <c r="B130" i="33"/>
  <c r="B128" i="33"/>
  <c r="B127" i="33"/>
  <c r="B126" i="33"/>
  <c r="B125" i="33"/>
  <c r="B124" i="33"/>
  <c r="H113" i="33"/>
  <c r="H111" i="33"/>
  <c r="H87" i="33"/>
  <c r="H83" i="33"/>
  <c r="H72" i="33"/>
  <c r="H71" i="33"/>
  <c r="I70" i="33"/>
  <c r="H69" i="33"/>
  <c r="H73" i="33" s="1"/>
  <c r="H68" i="33"/>
  <c r="I62" i="33"/>
  <c r="I56" i="33"/>
  <c r="I52" i="33"/>
  <c r="I51" i="33"/>
  <c r="H48" i="33"/>
  <c r="H37" i="33"/>
  <c r="I29" i="33"/>
  <c r="I25" i="33"/>
  <c r="I31" i="33" s="1"/>
  <c r="B130" i="32"/>
  <c r="B128" i="32"/>
  <c r="B127" i="32"/>
  <c r="B126" i="32"/>
  <c r="B125" i="32"/>
  <c r="B124" i="32"/>
  <c r="H113" i="32"/>
  <c r="H111" i="32"/>
  <c r="I100" i="32"/>
  <c r="H87" i="32"/>
  <c r="H83" i="32"/>
  <c r="H72" i="32"/>
  <c r="H71" i="32"/>
  <c r="I70" i="32"/>
  <c r="H69" i="32"/>
  <c r="H68" i="32"/>
  <c r="H73" i="32" s="1"/>
  <c r="I62" i="32"/>
  <c r="I56" i="32"/>
  <c r="I52" i="32"/>
  <c r="I51" i="32"/>
  <c r="H48" i="32"/>
  <c r="H37" i="32"/>
  <c r="I29" i="32"/>
  <c r="I25" i="32"/>
  <c r="I31" i="32" s="1"/>
  <c r="I86" i="32" s="1"/>
  <c r="I87" i="32" s="1"/>
  <c r="I92" i="32" s="1"/>
  <c r="B130" i="31"/>
  <c r="B128" i="31"/>
  <c r="B127" i="31"/>
  <c r="B126" i="31"/>
  <c r="B125" i="31"/>
  <c r="B124" i="31"/>
  <c r="H113" i="31"/>
  <c r="H111" i="31"/>
  <c r="I100" i="31"/>
  <c r="H87" i="31"/>
  <c r="H83" i="31"/>
  <c r="H72" i="31"/>
  <c r="H69" i="31"/>
  <c r="H68" i="31"/>
  <c r="I62" i="31"/>
  <c r="I56" i="31"/>
  <c r="I52" i="31"/>
  <c r="I51" i="31"/>
  <c r="H48" i="31"/>
  <c r="H71" i="31" s="1"/>
  <c r="H37" i="31"/>
  <c r="I29" i="31"/>
  <c r="I25" i="31"/>
  <c r="I31" i="31" s="1"/>
  <c r="B130" i="30"/>
  <c r="B128" i="30"/>
  <c r="B127" i="30"/>
  <c r="B126" i="30"/>
  <c r="B125" i="30"/>
  <c r="B124" i="30"/>
  <c r="H113" i="30"/>
  <c r="H111" i="30"/>
  <c r="H87" i="30"/>
  <c r="H83" i="30"/>
  <c r="I80" i="30"/>
  <c r="H72" i="30"/>
  <c r="H68" i="30"/>
  <c r="H69" i="30" s="1"/>
  <c r="I52" i="30"/>
  <c r="I51" i="30"/>
  <c r="I56" i="30" s="1"/>
  <c r="I62" i="30" s="1"/>
  <c r="H48" i="30"/>
  <c r="H71" i="30" s="1"/>
  <c r="H37" i="30"/>
  <c r="I29" i="30"/>
  <c r="I25" i="30"/>
  <c r="I31" i="30" s="1"/>
  <c r="B130" i="29"/>
  <c r="B128" i="29"/>
  <c r="B127" i="29"/>
  <c r="B126" i="29"/>
  <c r="B125" i="29"/>
  <c r="B124" i="29"/>
  <c r="H113" i="29"/>
  <c r="H111" i="29"/>
  <c r="H87" i="29"/>
  <c r="H83" i="29"/>
  <c r="I72" i="29"/>
  <c r="H72" i="29"/>
  <c r="H68" i="29"/>
  <c r="I52" i="29"/>
  <c r="I51" i="29"/>
  <c r="I56" i="29" s="1"/>
  <c r="I62" i="29" s="1"/>
  <c r="H48" i="29"/>
  <c r="H71" i="29" s="1"/>
  <c r="H37" i="29"/>
  <c r="I31" i="29"/>
  <c r="I25" i="29"/>
  <c r="B130" i="28"/>
  <c r="B128" i="28"/>
  <c r="B127" i="28"/>
  <c r="B126" i="28"/>
  <c r="B125" i="28"/>
  <c r="B124" i="28"/>
  <c r="H113" i="28"/>
  <c r="H111" i="28"/>
  <c r="H87" i="28"/>
  <c r="H83" i="28"/>
  <c r="H72" i="28"/>
  <c r="H68" i="28"/>
  <c r="I52" i="28"/>
  <c r="I51" i="28"/>
  <c r="I56" i="28" s="1"/>
  <c r="I62" i="28" s="1"/>
  <c r="H48" i="28"/>
  <c r="H71" i="28" s="1"/>
  <c r="H37" i="28"/>
  <c r="I25" i="28"/>
  <c r="I31" i="28" s="1"/>
  <c r="I72" i="28" s="1"/>
  <c r="B130" i="27"/>
  <c r="B128" i="27"/>
  <c r="B127" i="27"/>
  <c r="B126" i="27"/>
  <c r="B125" i="27"/>
  <c r="B124" i="27"/>
  <c r="H113" i="27"/>
  <c r="H111" i="27"/>
  <c r="H87" i="27"/>
  <c r="H83" i="27"/>
  <c r="H73" i="27"/>
  <c r="H72" i="27"/>
  <c r="H69" i="27"/>
  <c r="H68" i="27"/>
  <c r="I68" i="27" s="1"/>
  <c r="I56" i="27"/>
  <c r="I62" i="27" s="1"/>
  <c r="I52" i="27"/>
  <c r="I51" i="27"/>
  <c r="H48" i="27"/>
  <c r="H71" i="27" s="1"/>
  <c r="H37" i="27"/>
  <c r="I31" i="27"/>
  <c r="I25" i="27"/>
  <c r="B130" i="26"/>
  <c r="B128" i="26"/>
  <c r="B127" i="26"/>
  <c r="B126" i="26"/>
  <c r="B125" i="26"/>
  <c r="I124" i="26"/>
  <c r="B124" i="26"/>
  <c r="H113" i="26"/>
  <c r="H111" i="26"/>
  <c r="H87" i="26"/>
  <c r="I86" i="26"/>
  <c r="I87" i="26" s="1"/>
  <c r="I92" i="26" s="1"/>
  <c r="H83" i="26"/>
  <c r="I79" i="26"/>
  <c r="I78" i="26"/>
  <c r="I77" i="26"/>
  <c r="H72" i="26"/>
  <c r="H71" i="26"/>
  <c r="I70" i="26"/>
  <c r="H69" i="26"/>
  <c r="H73" i="26" s="1"/>
  <c r="H68" i="26"/>
  <c r="I60" i="26"/>
  <c r="I56" i="26"/>
  <c r="I62" i="26" s="1"/>
  <c r="I52" i="26"/>
  <c r="I51" i="26"/>
  <c r="H48" i="26"/>
  <c r="I37" i="26"/>
  <c r="H37" i="26"/>
  <c r="I36" i="26"/>
  <c r="I35" i="26"/>
  <c r="K81" i="26" s="1"/>
  <c r="I81" i="26" s="1"/>
  <c r="I31" i="26"/>
  <c r="I67" i="26" s="1"/>
  <c r="I25" i="26"/>
  <c r="B130" i="25"/>
  <c r="B128" i="25"/>
  <c r="B127" i="25"/>
  <c r="B126" i="25"/>
  <c r="B125" i="25"/>
  <c r="B124" i="25"/>
  <c r="H113" i="25"/>
  <c r="H111" i="25"/>
  <c r="H87" i="25"/>
  <c r="H83" i="25"/>
  <c r="H72" i="25"/>
  <c r="H69" i="25"/>
  <c r="H68" i="25"/>
  <c r="I56" i="25"/>
  <c r="I62" i="25" s="1"/>
  <c r="I52" i="25"/>
  <c r="I51" i="25"/>
  <c r="H48" i="25"/>
  <c r="H71" i="25" s="1"/>
  <c r="H37" i="25"/>
  <c r="M26" i="25"/>
  <c r="M27" i="25" s="1"/>
  <c r="I26" i="25" s="1"/>
  <c r="I25" i="25"/>
  <c r="B130" i="24"/>
  <c r="B128" i="24"/>
  <c r="B127" i="24"/>
  <c r="B126" i="24"/>
  <c r="B125" i="24"/>
  <c r="B124" i="24"/>
  <c r="H113" i="24"/>
  <c r="H111" i="24"/>
  <c r="H87" i="24"/>
  <c r="H83" i="24"/>
  <c r="I78" i="24"/>
  <c r="I77" i="24"/>
  <c r="H72" i="24"/>
  <c r="H69" i="24"/>
  <c r="I68" i="24"/>
  <c r="H68" i="24"/>
  <c r="I52" i="24"/>
  <c r="I56" i="24" s="1"/>
  <c r="I62" i="24" s="1"/>
  <c r="I51" i="24"/>
  <c r="H48" i="24"/>
  <c r="H71" i="24" s="1"/>
  <c r="H37" i="24"/>
  <c r="I36" i="24"/>
  <c r="I35" i="24"/>
  <c r="I31" i="24"/>
  <c r="I25" i="24"/>
  <c r="B130" i="23"/>
  <c r="B128" i="23"/>
  <c r="B127" i="23"/>
  <c r="B126" i="23"/>
  <c r="B125" i="23"/>
  <c r="I124" i="23"/>
  <c r="B124" i="23"/>
  <c r="H113" i="23"/>
  <c r="H111" i="23"/>
  <c r="H87" i="23"/>
  <c r="I86" i="23"/>
  <c r="I87" i="23" s="1"/>
  <c r="I92" i="23" s="1"/>
  <c r="H83" i="23"/>
  <c r="I78" i="23"/>
  <c r="I77" i="23"/>
  <c r="H72" i="23"/>
  <c r="I70" i="23"/>
  <c r="I69" i="23"/>
  <c r="H69" i="23"/>
  <c r="H68" i="23"/>
  <c r="H73" i="23" s="1"/>
  <c r="I56" i="23"/>
  <c r="I62" i="23" s="1"/>
  <c r="I52" i="23"/>
  <c r="I51" i="23"/>
  <c r="H48" i="23"/>
  <c r="H71" i="23" s="1"/>
  <c r="H37" i="23"/>
  <c r="I36" i="23"/>
  <c r="I31" i="23"/>
  <c r="I82" i="23" s="1"/>
  <c r="I25" i="23"/>
  <c r="B130" i="22"/>
  <c r="B128" i="22"/>
  <c r="B127" i="22"/>
  <c r="B126" i="22"/>
  <c r="B125" i="22"/>
  <c r="B124" i="22"/>
  <c r="H113" i="22"/>
  <c r="H111" i="22"/>
  <c r="H87" i="22"/>
  <c r="H83" i="22"/>
  <c r="I80" i="22"/>
  <c r="I79" i="22"/>
  <c r="H72" i="22"/>
  <c r="H71" i="22"/>
  <c r="I71" i="22" s="1"/>
  <c r="H68" i="22"/>
  <c r="H69" i="22" s="1"/>
  <c r="I52" i="22"/>
  <c r="I51" i="22"/>
  <c r="I56" i="22" s="1"/>
  <c r="I62" i="22" s="1"/>
  <c r="H48" i="22"/>
  <c r="H37" i="22"/>
  <c r="I31" i="22"/>
  <c r="I124" i="22" s="1"/>
  <c r="I25" i="22"/>
  <c r="B130" i="21"/>
  <c r="B128" i="21"/>
  <c r="B127" i="21"/>
  <c r="B126" i="21"/>
  <c r="B125" i="21"/>
  <c r="B124" i="21"/>
  <c r="H113" i="21"/>
  <c r="H111" i="21"/>
  <c r="H87" i="21"/>
  <c r="H83" i="21"/>
  <c r="H72" i="21"/>
  <c r="H68" i="21"/>
  <c r="I52" i="21"/>
  <c r="I51" i="21"/>
  <c r="I56" i="21" s="1"/>
  <c r="I62" i="21" s="1"/>
  <c r="H48" i="21"/>
  <c r="H71" i="21" s="1"/>
  <c r="H37" i="21"/>
  <c r="M27" i="21"/>
  <c r="I26" i="21" s="1"/>
  <c r="I31" i="21" s="1"/>
  <c r="M26" i="21"/>
  <c r="I25" i="21"/>
  <c r="B130" i="20"/>
  <c r="B128" i="20"/>
  <c r="B127" i="20"/>
  <c r="B126" i="20"/>
  <c r="B125" i="20"/>
  <c r="B124" i="20"/>
  <c r="H113" i="20"/>
  <c r="H111" i="20"/>
  <c r="H87" i="20"/>
  <c r="I86" i="20"/>
  <c r="I87" i="20" s="1"/>
  <c r="I92" i="20" s="1"/>
  <c r="H83" i="20"/>
  <c r="H72" i="20"/>
  <c r="H71" i="20"/>
  <c r="I70" i="20"/>
  <c r="H68" i="20"/>
  <c r="H69" i="20" s="1"/>
  <c r="H73" i="20" s="1"/>
  <c r="I62" i="20"/>
  <c r="I52" i="20"/>
  <c r="I51" i="20"/>
  <c r="I56" i="20" s="1"/>
  <c r="H48" i="20"/>
  <c r="H37" i="20"/>
  <c r="I25" i="20"/>
  <c r="I31" i="20" s="1"/>
  <c r="B130" i="19"/>
  <c r="B128" i="19"/>
  <c r="B127" i="19"/>
  <c r="B126" i="19"/>
  <c r="B125" i="19"/>
  <c r="B124" i="19"/>
  <c r="H113" i="19"/>
  <c r="H111" i="19"/>
  <c r="H87" i="19"/>
  <c r="H83" i="19"/>
  <c r="H72" i="19"/>
  <c r="H69" i="19"/>
  <c r="H68" i="19"/>
  <c r="I52" i="19"/>
  <c r="I56" i="19" s="1"/>
  <c r="I62" i="19" s="1"/>
  <c r="I51" i="19"/>
  <c r="H48" i="19"/>
  <c r="H71" i="19" s="1"/>
  <c r="H73" i="19" s="1"/>
  <c r="H37" i="19"/>
  <c r="M26" i="19"/>
  <c r="M27" i="19" s="1"/>
  <c r="I26" i="19" s="1"/>
  <c r="I31" i="19" s="1"/>
  <c r="I25" i="19"/>
  <c r="B130" i="18"/>
  <c r="B128" i="18"/>
  <c r="B127" i="18"/>
  <c r="B126" i="18"/>
  <c r="B125" i="18"/>
  <c r="I124" i="18"/>
  <c r="B124" i="18"/>
  <c r="H113" i="18"/>
  <c r="H111" i="18"/>
  <c r="H87" i="18"/>
  <c r="I86" i="18"/>
  <c r="I87" i="18" s="1"/>
  <c r="I92" i="18" s="1"/>
  <c r="H83" i="18"/>
  <c r="I80" i="18"/>
  <c r="I78" i="18"/>
  <c r="I77" i="18"/>
  <c r="H72" i="18"/>
  <c r="I70" i="18"/>
  <c r="H68" i="18"/>
  <c r="I52" i="18"/>
  <c r="I51" i="18"/>
  <c r="I56" i="18" s="1"/>
  <c r="I62" i="18" s="1"/>
  <c r="H48" i="18"/>
  <c r="H71" i="18" s="1"/>
  <c r="I71" i="18" s="1"/>
  <c r="H37" i="18"/>
  <c r="I31" i="18"/>
  <c r="I82" i="18" s="1"/>
  <c r="I25" i="18"/>
  <c r="B130" i="17"/>
  <c r="B128" i="17"/>
  <c r="B127" i="17"/>
  <c r="B126" i="17"/>
  <c r="B125" i="17"/>
  <c r="B124" i="17"/>
  <c r="H113" i="17"/>
  <c r="H111" i="17"/>
  <c r="H87" i="17"/>
  <c r="H83" i="17"/>
  <c r="H72" i="17"/>
  <c r="H68" i="17"/>
  <c r="I62" i="17"/>
  <c r="I56" i="17"/>
  <c r="I52" i="17"/>
  <c r="I51" i="17"/>
  <c r="H48" i="17"/>
  <c r="H71" i="17" s="1"/>
  <c r="H37" i="17"/>
  <c r="I25" i="17"/>
  <c r="I31" i="17" s="1"/>
  <c r="B130" i="16"/>
  <c r="B128" i="16"/>
  <c r="B127" i="16"/>
  <c r="B126" i="16"/>
  <c r="B125" i="16"/>
  <c r="B124" i="16"/>
  <c r="H113" i="16"/>
  <c r="H111" i="16"/>
  <c r="H87" i="16"/>
  <c r="H83" i="16"/>
  <c r="H72" i="16"/>
  <c r="H68" i="16"/>
  <c r="H69" i="16" s="1"/>
  <c r="I52" i="16"/>
  <c r="I51" i="16"/>
  <c r="I56" i="16" s="1"/>
  <c r="I62" i="16" s="1"/>
  <c r="H48" i="16"/>
  <c r="H71" i="16" s="1"/>
  <c r="H37" i="16"/>
  <c r="M26" i="16"/>
  <c r="M27" i="16" s="1"/>
  <c r="I26" i="16" s="1"/>
  <c r="I25" i="16"/>
  <c r="I31" i="16" s="1"/>
  <c r="B130" i="15"/>
  <c r="B128" i="15"/>
  <c r="B127" i="15"/>
  <c r="B126" i="15"/>
  <c r="B125" i="15"/>
  <c r="B124" i="15"/>
  <c r="H113" i="15"/>
  <c r="H111" i="15"/>
  <c r="H87" i="15"/>
  <c r="H83" i="15"/>
  <c r="H72" i="15"/>
  <c r="H68" i="15"/>
  <c r="I52" i="15"/>
  <c r="I51" i="15"/>
  <c r="I56" i="15" s="1"/>
  <c r="I62" i="15" s="1"/>
  <c r="H48" i="15"/>
  <c r="H71" i="15" s="1"/>
  <c r="H37" i="15"/>
  <c r="I31" i="15"/>
  <c r="I25" i="15"/>
  <c r="B130" i="14"/>
  <c r="B128" i="14"/>
  <c r="B127" i="14"/>
  <c r="B126" i="14"/>
  <c r="B125" i="14"/>
  <c r="I124" i="14"/>
  <c r="B124" i="14"/>
  <c r="H113" i="14"/>
  <c r="H111" i="14"/>
  <c r="H87" i="14"/>
  <c r="I86" i="14"/>
  <c r="I87" i="14" s="1"/>
  <c r="I92" i="14" s="1"/>
  <c r="H83" i="14"/>
  <c r="I82" i="14"/>
  <c r="I78" i="14"/>
  <c r="I77" i="14"/>
  <c r="H73" i="14"/>
  <c r="H72" i="14"/>
  <c r="H71" i="14"/>
  <c r="I70" i="14"/>
  <c r="H69" i="14"/>
  <c r="I69" i="14" s="1"/>
  <c r="I68" i="14"/>
  <c r="H68" i="14"/>
  <c r="I52" i="14"/>
  <c r="I56" i="14" s="1"/>
  <c r="I62" i="14" s="1"/>
  <c r="I51" i="14"/>
  <c r="H48" i="14"/>
  <c r="H37" i="14"/>
  <c r="I36" i="14"/>
  <c r="I35" i="14"/>
  <c r="I31" i="14"/>
  <c r="I67" i="14" s="1"/>
  <c r="I25" i="14"/>
  <c r="B130" i="13"/>
  <c r="B128" i="13"/>
  <c r="B127" i="13"/>
  <c r="B126" i="13"/>
  <c r="B125" i="13"/>
  <c r="I124" i="13"/>
  <c r="B124" i="13"/>
  <c r="H113" i="13"/>
  <c r="H111" i="13"/>
  <c r="H87" i="13"/>
  <c r="I86" i="13"/>
  <c r="I87" i="13" s="1"/>
  <c r="I92" i="13" s="1"/>
  <c r="H83" i="13"/>
  <c r="H72" i="13"/>
  <c r="H71" i="13"/>
  <c r="I70" i="13"/>
  <c r="I69" i="13"/>
  <c r="H69" i="13"/>
  <c r="H68" i="13"/>
  <c r="H73" i="13" s="1"/>
  <c r="I62" i="13"/>
  <c r="I56" i="13"/>
  <c r="I52" i="13"/>
  <c r="I51" i="13"/>
  <c r="H48" i="13"/>
  <c r="H37" i="13"/>
  <c r="I25" i="13"/>
  <c r="I31" i="13" s="1"/>
  <c r="I78" i="13" s="1"/>
  <c r="B130" i="12"/>
  <c r="B128" i="12"/>
  <c r="B127" i="12"/>
  <c r="B126" i="12"/>
  <c r="B125" i="12"/>
  <c r="B124" i="12"/>
  <c r="H113" i="12"/>
  <c r="H111" i="12"/>
  <c r="H87" i="12"/>
  <c r="H83" i="12"/>
  <c r="H72" i="12"/>
  <c r="I71" i="12"/>
  <c r="H68" i="12"/>
  <c r="H69" i="12" s="1"/>
  <c r="I52" i="12"/>
  <c r="I51" i="12"/>
  <c r="I56" i="12" s="1"/>
  <c r="I62" i="12" s="1"/>
  <c r="H48" i="12"/>
  <c r="H71" i="12" s="1"/>
  <c r="H37" i="12"/>
  <c r="M26" i="12"/>
  <c r="M27" i="12" s="1"/>
  <c r="I26" i="12"/>
  <c r="I31" i="12" s="1"/>
  <c r="I79" i="12" s="1"/>
  <c r="I25" i="12"/>
  <c r="I147" i="11"/>
  <c r="I141" i="11"/>
  <c r="B130" i="11"/>
  <c r="B128" i="11"/>
  <c r="B127" i="11"/>
  <c r="B126" i="11"/>
  <c r="B125" i="11"/>
  <c r="B124" i="11"/>
  <c r="H113" i="11"/>
  <c r="H111" i="11"/>
  <c r="H87" i="11"/>
  <c r="H83" i="11"/>
  <c r="H72" i="11"/>
  <c r="H69" i="11"/>
  <c r="H68" i="11"/>
  <c r="I52" i="11"/>
  <c r="I51" i="11"/>
  <c r="I56" i="11" s="1"/>
  <c r="I62" i="11" s="1"/>
  <c r="H48" i="11"/>
  <c r="H71" i="11" s="1"/>
  <c r="H37" i="11"/>
  <c r="I25" i="11"/>
  <c r="I31" i="11" s="1"/>
  <c r="H7" i="11"/>
  <c r="B130" i="10"/>
  <c r="B128" i="10"/>
  <c r="B127" i="10"/>
  <c r="B126" i="10"/>
  <c r="B125" i="10"/>
  <c r="I124" i="10"/>
  <c r="B124" i="10"/>
  <c r="H113" i="10"/>
  <c r="H111" i="10"/>
  <c r="H87" i="10"/>
  <c r="I86" i="10"/>
  <c r="I87" i="10" s="1"/>
  <c r="I92" i="10" s="1"/>
  <c r="H83" i="10"/>
  <c r="I82" i="10"/>
  <c r="H72" i="10"/>
  <c r="H71" i="10"/>
  <c r="H73" i="10" s="1"/>
  <c r="I70" i="10"/>
  <c r="H69" i="10"/>
  <c r="H68" i="10"/>
  <c r="I56" i="10"/>
  <c r="I62" i="10" s="1"/>
  <c r="I52" i="10"/>
  <c r="I51" i="10"/>
  <c r="H48" i="10"/>
  <c r="H37" i="10"/>
  <c r="I35" i="10"/>
  <c r="I25" i="10"/>
  <c r="I31" i="10" s="1"/>
  <c r="I79" i="10" s="1"/>
  <c r="I147" i="9"/>
  <c r="I141" i="9"/>
  <c r="B130" i="9"/>
  <c r="B128" i="9"/>
  <c r="B127" i="9"/>
  <c r="B126" i="9"/>
  <c r="B125" i="9"/>
  <c r="B124" i="9"/>
  <c r="H113" i="9"/>
  <c r="H111" i="9"/>
  <c r="H87" i="9"/>
  <c r="H83" i="9"/>
  <c r="H72" i="9"/>
  <c r="H68" i="9"/>
  <c r="H69" i="9" s="1"/>
  <c r="I62" i="9"/>
  <c r="I52" i="9"/>
  <c r="I51" i="9"/>
  <c r="I56" i="9" s="1"/>
  <c r="H48" i="9"/>
  <c r="H71" i="9" s="1"/>
  <c r="H37" i="9"/>
  <c r="I30" i="9"/>
  <c r="I25" i="9"/>
  <c r="I31" i="9" s="1"/>
  <c r="K48" i="7"/>
  <c r="L48" i="7" s="1"/>
  <c r="M48" i="7" s="1"/>
  <c r="J48" i="7"/>
  <c r="I48" i="7"/>
  <c r="K46" i="7"/>
  <c r="J46" i="7"/>
  <c r="K45" i="7"/>
  <c r="L45" i="7" s="1"/>
  <c r="J45" i="7"/>
  <c r="I43" i="7"/>
  <c r="J43" i="7" s="1"/>
  <c r="K43" i="7" s="1"/>
  <c r="I42" i="7"/>
  <c r="J42" i="7" s="1"/>
  <c r="K42" i="7" s="1"/>
  <c r="I41" i="7"/>
  <c r="J41" i="7" s="1"/>
  <c r="K41" i="7" s="1"/>
  <c r="K40" i="7"/>
  <c r="J40" i="7"/>
  <c r="I40" i="7"/>
  <c r="J39" i="7"/>
  <c r="K39" i="7" s="1"/>
  <c r="I39" i="7"/>
  <c r="J38" i="7"/>
  <c r="K38" i="7" s="1"/>
  <c r="I38" i="7"/>
  <c r="I37" i="7"/>
  <c r="J37" i="7" s="1"/>
  <c r="K37" i="7" s="1"/>
  <c r="J36" i="7"/>
  <c r="K36" i="7" s="1"/>
  <c r="I36" i="7"/>
  <c r="K35" i="7"/>
  <c r="J35" i="7"/>
  <c r="I35" i="7"/>
  <c r="I34" i="7"/>
  <c r="J34" i="7" s="1"/>
  <c r="K34" i="7" s="1"/>
  <c r="J32" i="7"/>
  <c r="K32" i="7" s="1"/>
  <c r="I32" i="7"/>
  <c r="J31" i="7"/>
  <c r="K31" i="7" s="1"/>
  <c r="I31" i="7"/>
  <c r="I30" i="7"/>
  <c r="J30" i="7" s="1"/>
  <c r="K30" i="7" s="1"/>
  <c r="J29" i="7"/>
  <c r="K29" i="7" s="1"/>
  <c r="I29" i="7"/>
  <c r="I28" i="7"/>
  <c r="J28" i="7" s="1"/>
  <c r="K28" i="7" s="1"/>
  <c r="J27" i="7"/>
  <c r="K27" i="7" s="1"/>
  <c r="I27" i="7"/>
  <c r="I26" i="7"/>
  <c r="J26" i="7" s="1"/>
  <c r="K26" i="7" s="1"/>
  <c r="I25" i="7"/>
  <c r="J25" i="7" s="1"/>
  <c r="K25" i="7" s="1"/>
  <c r="J24" i="7"/>
  <c r="K24" i="7" s="1"/>
  <c r="I24" i="7"/>
  <c r="I23" i="7"/>
  <c r="J23" i="7" s="1"/>
  <c r="K23" i="7" s="1"/>
  <c r="I22" i="7"/>
  <c r="J22" i="7" s="1"/>
  <c r="K22" i="7" s="1"/>
  <c r="J21" i="7"/>
  <c r="K21" i="7" s="1"/>
  <c r="I21" i="7"/>
  <c r="K20" i="7"/>
  <c r="J20" i="7"/>
  <c r="I20" i="7"/>
  <c r="I19" i="7"/>
  <c r="J19" i="7" s="1"/>
  <c r="K19" i="7" s="1"/>
  <c r="J18" i="7"/>
  <c r="K18" i="7" s="1"/>
  <c r="I18" i="7"/>
  <c r="I16" i="7"/>
  <c r="J16" i="7" s="1"/>
  <c r="K16" i="7" s="1"/>
  <c r="I15" i="7"/>
  <c r="J15" i="7" s="1"/>
  <c r="K15" i="7" s="1"/>
  <c r="J14" i="7"/>
  <c r="K14" i="7" s="1"/>
  <c r="I14" i="7"/>
  <c r="I13" i="7"/>
  <c r="J13" i="7" s="1"/>
  <c r="K13" i="7" s="1"/>
  <c r="I12" i="7"/>
  <c r="J12" i="7" s="1"/>
  <c r="K12" i="7" s="1"/>
  <c r="M10" i="7"/>
  <c r="I10" i="7"/>
  <c r="J10" i="7" s="1"/>
  <c r="K10" i="7" s="1"/>
  <c r="L10" i="7" s="1"/>
  <c r="J8" i="7"/>
  <c r="K8" i="7" s="1"/>
  <c r="I8" i="7"/>
  <c r="K7" i="7"/>
  <c r="J7" i="7"/>
  <c r="I7" i="7"/>
  <c r="I6" i="7"/>
  <c r="J6" i="7" s="1"/>
  <c r="K6" i="7" s="1"/>
  <c r="J5" i="7"/>
  <c r="K5" i="7" s="1"/>
  <c r="I5" i="7"/>
  <c r="O52" i="6"/>
  <c r="K52" i="6"/>
  <c r="O51" i="6"/>
  <c r="J51" i="6"/>
  <c r="K51" i="6" s="1"/>
  <c r="O50" i="6"/>
  <c r="J50" i="6"/>
  <c r="K50" i="6" s="1"/>
  <c r="K49" i="6"/>
  <c r="J49" i="6"/>
  <c r="O48" i="6"/>
  <c r="J48" i="6"/>
  <c r="K48" i="6" s="1"/>
  <c r="K46" i="6"/>
  <c r="J46" i="6"/>
  <c r="J45" i="6"/>
  <c r="K45" i="6" s="1"/>
  <c r="J44" i="6"/>
  <c r="K44" i="6" s="1"/>
  <c r="J43" i="6"/>
  <c r="K43" i="6" s="1"/>
  <c r="K42" i="6"/>
  <c r="J42" i="6"/>
  <c r="J41" i="6"/>
  <c r="K41" i="6" s="1"/>
  <c r="J39" i="6"/>
  <c r="K39" i="6" s="1"/>
  <c r="K38" i="6"/>
  <c r="J38" i="6"/>
  <c r="J37" i="6"/>
  <c r="K37" i="6" s="1"/>
  <c r="J36" i="6"/>
  <c r="K36" i="6" s="1"/>
  <c r="J35" i="6"/>
  <c r="K35" i="6" s="1"/>
  <c r="K34" i="6"/>
  <c r="J34" i="6"/>
  <c r="J32" i="6"/>
  <c r="K32" i="6" s="1"/>
  <c r="J30" i="6"/>
  <c r="K30" i="6" s="1"/>
  <c r="K29" i="6"/>
  <c r="J29" i="6"/>
  <c r="J28" i="6"/>
  <c r="K28" i="6" s="1"/>
  <c r="J27" i="6"/>
  <c r="K27" i="6" s="1"/>
  <c r="J26" i="6"/>
  <c r="K26" i="6" s="1"/>
  <c r="J25" i="6"/>
  <c r="K25" i="6" s="1"/>
  <c r="J22" i="6"/>
  <c r="K22" i="6" s="1"/>
  <c r="L22" i="6" s="1"/>
  <c r="K20" i="6"/>
  <c r="J20" i="6"/>
  <c r="J19" i="6"/>
  <c r="K19" i="6" s="1"/>
  <c r="J18" i="6"/>
  <c r="K18" i="6" s="1"/>
  <c r="L17" i="6" s="1"/>
  <c r="K17" i="6"/>
  <c r="J17" i="6"/>
  <c r="O15" i="6"/>
  <c r="K15" i="6"/>
  <c r="J15" i="6"/>
  <c r="O14" i="6"/>
  <c r="J14" i="6"/>
  <c r="K14" i="6" s="1"/>
  <c r="R13" i="6"/>
  <c r="Q13" i="6"/>
  <c r="P13" i="6"/>
  <c r="O12" i="6"/>
  <c r="J12" i="6" s="1"/>
  <c r="K12" i="6" s="1"/>
  <c r="K10" i="6"/>
  <c r="J10" i="6"/>
  <c r="O9" i="6"/>
  <c r="J9" i="6"/>
  <c r="K9" i="6" s="1"/>
  <c r="O8" i="6"/>
  <c r="J8" i="6" s="1"/>
  <c r="K8" i="6" s="1"/>
  <c r="O7" i="6"/>
  <c r="J7" i="6"/>
  <c r="K7" i="6" s="1"/>
  <c r="O6" i="6"/>
  <c r="O13" i="6" s="1"/>
  <c r="J13" i="6" s="1"/>
  <c r="K13" i="6" s="1"/>
  <c r="L12" i="6" s="1"/>
  <c r="K6" i="6"/>
  <c r="J6" i="6"/>
  <c r="K5" i="6"/>
  <c r="J5" i="6"/>
  <c r="I47" i="5"/>
  <c r="H47" i="5"/>
  <c r="H46" i="5"/>
  <c r="I46" i="5" s="1"/>
  <c r="I45" i="5"/>
  <c r="H45" i="5"/>
  <c r="I44" i="5"/>
  <c r="H44" i="5"/>
  <c r="I43" i="5"/>
  <c r="H43" i="5"/>
  <c r="H42" i="5"/>
  <c r="I42" i="5" s="1"/>
  <c r="I41" i="5"/>
  <c r="H41" i="5"/>
  <c r="I39" i="5"/>
  <c r="H39" i="5"/>
  <c r="H38" i="5"/>
  <c r="I38" i="5" s="1"/>
  <c r="I37" i="5"/>
  <c r="H37" i="5"/>
  <c r="I36" i="5"/>
  <c r="H36" i="5"/>
  <c r="H34" i="5"/>
  <c r="I34" i="5" s="1"/>
  <c r="I33" i="5"/>
  <c r="H33" i="5"/>
  <c r="I32" i="5"/>
  <c r="H32" i="5"/>
  <c r="I31" i="5"/>
  <c r="H31" i="5"/>
  <c r="I29" i="5"/>
  <c r="H29" i="5"/>
  <c r="I28" i="5"/>
  <c r="H28" i="5"/>
  <c r="I27" i="5"/>
  <c r="J26" i="5" s="1"/>
  <c r="K26" i="5" s="1"/>
  <c r="H27" i="5"/>
  <c r="I26" i="5"/>
  <c r="H26" i="5"/>
  <c r="I24" i="5"/>
  <c r="I23" i="5"/>
  <c r="I22" i="5"/>
  <c r="J21" i="5"/>
  <c r="I21" i="5"/>
  <c r="H21" i="5"/>
  <c r="I19" i="5"/>
  <c r="I18" i="5"/>
  <c r="I17" i="5"/>
  <c r="H16" i="5"/>
  <c r="I16" i="5" s="1"/>
  <c r="J16" i="5" s="1"/>
  <c r="I14" i="5"/>
  <c r="H14" i="5"/>
  <c r="I13" i="5"/>
  <c r="H13" i="5"/>
  <c r="I12" i="5"/>
  <c r="H12" i="5"/>
  <c r="J11" i="5"/>
  <c r="K11" i="5" s="1"/>
  <c r="I11" i="5"/>
  <c r="H11" i="5"/>
  <c r="I9" i="5"/>
  <c r="H9" i="5"/>
  <c r="I8" i="5"/>
  <c r="H8" i="5"/>
  <c r="H7" i="5"/>
  <c r="I7" i="5" s="1"/>
  <c r="I6" i="5"/>
  <c r="H6" i="5"/>
  <c r="M32" i="4"/>
  <c r="M30" i="4"/>
  <c r="M10" i="4"/>
  <c r="L11" i="4"/>
  <c r="N11" i="4" s="1"/>
  <c r="O11" i="4" s="1"/>
  <c r="G71" i="3"/>
  <c r="G64" i="3"/>
  <c r="D64" i="3"/>
  <c r="G44" i="3"/>
  <c r="D44" i="3"/>
  <c r="G29" i="3"/>
  <c r="D29" i="3"/>
  <c r="G20" i="3"/>
  <c r="D20" i="3"/>
  <c r="G14" i="3"/>
  <c r="D14" i="3"/>
  <c r="G10" i="3"/>
  <c r="D10" i="3"/>
  <c r="G7" i="3"/>
  <c r="D7" i="3"/>
  <c r="G793" i="2"/>
  <c r="C818" i="2" s="1"/>
  <c r="G792" i="2"/>
  <c r="C816" i="2" s="1"/>
  <c r="G791" i="2"/>
  <c r="C814" i="2" s="1"/>
  <c r="G790" i="2"/>
  <c r="C805" i="2" s="1"/>
  <c r="G789" i="2"/>
  <c r="C807" i="2" s="1"/>
  <c r="G788" i="2"/>
  <c r="C802" i="2" s="1"/>
  <c r="G787" i="2"/>
  <c r="C811" i="2" s="1"/>
  <c r="G786" i="2"/>
  <c r="C817" i="2" s="1"/>
  <c r="G785" i="2"/>
  <c r="C812" i="2" s="1"/>
  <c r="G784" i="2"/>
  <c r="C813" i="2" s="1"/>
  <c r="G783" i="2"/>
  <c r="C815" i="2" s="1"/>
  <c r="G782" i="2"/>
  <c r="C810" i="2" s="1"/>
  <c r="G781" i="2"/>
  <c r="C809" i="2" s="1"/>
  <c r="G780" i="2"/>
  <c r="C804" i="2" s="1"/>
  <c r="G779" i="2"/>
  <c r="C803" i="2" s="1"/>
  <c r="G778" i="2"/>
  <c r="G777" i="2"/>
  <c r="C806" i="2" s="1"/>
  <c r="G776" i="2"/>
  <c r="C746" i="2"/>
  <c r="G745" i="2"/>
  <c r="G744" i="2"/>
  <c r="G742" i="2"/>
  <c r="C765" i="2" s="1"/>
  <c r="G741" i="2"/>
  <c r="C767" i="2" s="1"/>
  <c r="G740" i="2"/>
  <c r="C768" i="2" s="1"/>
  <c r="G739" i="2"/>
  <c r="C759" i="2" s="1"/>
  <c r="G738" i="2"/>
  <c r="C756" i="2" s="1"/>
  <c r="G737" i="2"/>
  <c r="C754" i="2" s="1"/>
  <c r="G736" i="2"/>
  <c r="C762" i="2" s="1"/>
  <c r="G735" i="2"/>
  <c r="C760" i="2" s="1"/>
  <c r="G734" i="2"/>
  <c r="C757" i="2" s="1"/>
  <c r="G733" i="2"/>
  <c r="C763" i="2" s="1"/>
  <c r="G732" i="2"/>
  <c r="G731" i="2"/>
  <c r="C758" i="2" s="1"/>
  <c r="G730" i="2"/>
  <c r="C755" i="2" s="1"/>
  <c r="G729" i="2"/>
  <c r="C699" i="2"/>
  <c r="G698" i="2"/>
  <c r="C718" i="2" s="1"/>
  <c r="G697" i="2"/>
  <c r="C719" i="2" s="1"/>
  <c r="B43" i="1" s="1"/>
  <c r="G696" i="2"/>
  <c r="C720" i="2" s="1"/>
  <c r="G695" i="2"/>
  <c r="C721" i="2" s="1"/>
  <c r="G694" i="2"/>
  <c r="C712" i="2" s="1"/>
  <c r="G693" i="2"/>
  <c r="C709" i="2" s="1"/>
  <c r="G692" i="2"/>
  <c r="C707" i="2" s="1"/>
  <c r="G691" i="2"/>
  <c r="C705" i="2" s="1"/>
  <c r="G690" i="2"/>
  <c r="G689" i="2"/>
  <c r="G688" i="2"/>
  <c r="G687" i="2"/>
  <c r="C717" i="2" s="1"/>
  <c r="B40" i="1" s="1"/>
  <c r="G686" i="2"/>
  <c r="C716" i="2" s="1"/>
  <c r="G685" i="2"/>
  <c r="C714" i="2" s="1"/>
  <c r="G684" i="2"/>
  <c r="C711" i="2" s="1"/>
  <c r="G683" i="2"/>
  <c r="C713" i="2" s="1"/>
  <c r="G682" i="2"/>
  <c r="C710" i="2" s="1"/>
  <c r="G681" i="2"/>
  <c r="C708" i="2" s="1"/>
  <c r="G680" i="2"/>
  <c r="C706" i="2" s="1"/>
  <c r="C657" i="2"/>
  <c r="G656" i="2"/>
  <c r="G655" i="2"/>
  <c r="G654" i="2"/>
  <c r="G653" i="2"/>
  <c r="G652" i="2"/>
  <c r="G650" i="2"/>
  <c r="G649" i="2"/>
  <c r="G648" i="2"/>
  <c r="C670" i="2" s="1"/>
  <c r="G647" i="2"/>
  <c r="C672" i="2" s="1"/>
  <c r="G646" i="2"/>
  <c r="G645" i="2"/>
  <c r="G644" i="2"/>
  <c r="G643" i="2"/>
  <c r="G641" i="2"/>
  <c r="G640" i="2"/>
  <c r="G639" i="2"/>
  <c r="G637" i="2"/>
  <c r="G636" i="2"/>
  <c r="G635" i="2"/>
  <c r="G634" i="2"/>
  <c r="G633" i="2"/>
  <c r="G631" i="2"/>
  <c r="G630" i="2"/>
  <c r="G629" i="2"/>
  <c r="G628" i="2"/>
  <c r="G627" i="2"/>
  <c r="G626" i="2"/>
  <c r="G624" i="2"/>
  <c r="G623" i="2"/>
  <c r="G621" i="2"/>
  <c r="G620" i="2"/>
  <c r="G618" i="2"/>
  <c r="G617" i="2"/>
  <c r="G616" i="2"/>
  <c r="G615" i="2"/>
  <c r="G614" i="2"/>
  <c r="G613" i="2"/>
  <c r="C589" i="2"/>
  <c r="G588" i="2"/>
  <c r="G587" i="2"/>
  <c r="G586" i="2"/>
  <c r="G585" i="2"/>
  <c r="G584" i="2"/>
  <c r="G583" i="2"/>
  <c r="G582" i="2"/>
  <c r="G581" i="2"/>
  <c r="G579" i="2"/>
  <c r="G578" i="2"/>
  <c r="G575" i="2"/>
  <c r="G574" i="2"/>
  <c r="G573" i="2"/>
  <c r="G570" i="2"/>
  <c r="G569" i="2"/>
  <c r="G568" i="2"/>
  <c r="G567" i="2"/>
  <c r="G566" i="2"/>
  <c r="G560" i="2"/>
  <c r="G559" i="2"/>
  <c r="G557" i="2"/>
  <c r="G556" i="2"/>
  <c r="G554" i="2"/>
  <c r="G553" i="2"/>
  <c r="G551" i="2"/>
  <c r="G550" i="2"/>
  <c r="G549" i="2"/>
  <c r="G547" i="2"/>
  <c r="G546" i="2"/>
  <c r="G545" i="2"/>
  <c r="G544" i="2"/>
  <c r="G543" i="2"/>
  <c r="G542" i="2"/>
  <c r="G541" i="2"/>
  <c r="G540" i="2"/>
  <c r="G538" i="2"/>
  <c r="G537" i="2"/>
  <c r="G536" i="2"/>
  <c r="C513" i="2"/>
  <c r="G512" i="2"/>
  <c r="G511" i="2"/>
  <c r="G509" i="2"/>
  <c r="G508" i="2"/>
  <c r="G506" i="2"/>
  <c r="G505" i="2"/>
  <c r="G503" i="2"/>
  <c r="G502" i="2"/>
  <c r="G501" i="2"/>
  <c r="G499" i="2"/>
  <c r="G498" i="2"/>
  <c r="G496" i="2"/>
  <c r="G495" i="2"/>
  <c r="G494" i="2"/>
  <c r="G493" i="2"/>
  <c r="G492" i="2"/>
  <c r="G490" i="2"/>
  <c r="G489" i="2"/>
  <c r="G488" i="2"/>
  <c r="G487" i="2"/>
  <c r="G486" i="2"/>
  <c r="C462" i="2"/>
  <c r="G461" i="2"/>
  <c r="G460" i="2"/>
  <c r="G459" i="2"/>
  <c r="G457" i="2"/>
  <c r="G456" i="2"/>
  <c r="G454" i="2"/>
  <c r="G453" i="2"/>
  <c r="G452" i="2"/>
  <c r="G450" i="2"/>
  <c r="G449" i="2"/>
  <c r="G448" i="2"/>
  <c r="G446" i="2"/>
  <c r="C472" i="2" s="1"/>
  <c r="G445" i="2"/>
  <c r="G444" i="2"/>
  <c r="C473" i="2" s="1"/>
  <c r="G443" i="2"/>
  <c r="G442" i="2"/>
  <c r="C420" i="2"/>
  <c r="G419" i="2"/>
  <c r="G418" i="2"/>
  <c r="G416" i="2"/>
  <c r="G415" i="2"/>
  <c r="G414" i="2"/>
  <c r="G412" i="2"/>
  <c r="G411" i="2"/>
  <c r="G409" i="2"/>
  <c r="G408" i="2"/>
  <c r="G406" i="2"/>
  <c r="G405" i="2"/>
  <c r="G403" i="2"/>
  <c r="G402" i="2"/>
  <c r="G400" i="2"/>
  <c r="G399" i="2"/>
  <c r="G398" i="2"/>
  <c r="C375" i="2"/>
  <c r="G374" i="2"/>
  <c r="G373" i="2"/>
  <c r="G372" i="2"/>
  <c r="G370" i="2"/>
  <c r="G369" i="2"/>
  <c r="G368" i="2"/>
  <c r="G367" i="2"/>
  <c r="G366" i="2"/>
  <c r="G364" i="2"/>
  <c r="G363" i="2"/>
  <c r="G361" i="2"/>
  <c r="G360" i="2"/>
  <c r="G358" i="2"/>
  <c r="G357" i="2"/>
  <c r="G355" i="2"/>
  <c r="G354" i="2"/>
  <c r="G352" i="2"/>
  <c r="G351" i="2"/>
  <c r="G349" i="2"/>
  <c r="C383" i="2" s="1"/>
  <c r="G348" i="2"/>
  <c r="G347" i="2"/>
  <c r="C387" i="2" s="1"/>
  <c r="G346" i="2"/>
  <c r="C389" i="2" s="1"/>
  <c r="G345" i="2"/>
  <c r="G344" i="2"/>
  <c r="G343" i="2"/>
  <c r="G342" i="2"/>
  <c r="C317" i="2"/>
  <c r="G316" i="2"/>
  <c r="G315" i="2"/>
  <c r="G314" i="2"/>
  <c r="G312" i="2"/>
  <c r="G311" i="2"/>
  <c r="G310" i="2"/>
  <c r="G308" i="2"/>
  <c r="G307" i="2"/>
  <c r="G305" i="2"/>
  <c r="G304" i="2"/>
  <c r="G303" i="2"/>
  <c r="G301" i="2"/>
  <c r="C328" i="2" s="1"/>
  <c r="G300" i="2"/>
  <c r="G299" i="2"/>
  <c r="C329" i="2" s="1"/>
  <c r="G298" i="2"/>
  <c r="G297" i="2"/>
  <c r="G295" i="2"/>
  <c r="G294" i="2"/>
  <c r="G293" i="2"/>
  <c r="G291" i="2"/>
  <c r="G290" i="2"/>
  <c r="G288" i="2"/>
  <c r="G287" i="2"/>
  <c r="G286" i="2"/>
  <c r="C262" i="2"/>
  <c r="G261" i="2"/>
  <c r="G260" i="2"/>
  <c r="G258" i="2"/>
  <c r="G257" i="2"/>
  <c r="G255" i="2"/>
  <c r="G254" i="2"/>
  <c r="G252" i="2"/>
  <c r="G251" i="2"/>
  <c r="G249" i="2"/>
  <c r="G248" i="2"/>
  <c r="G246" i="2"/>
  <c r="G245" i="2"/>
  <c r="G244" i="2"/>
  <c r="G242" i="2"/>
  <c r="G241" i="2"/>
  <c r="G239" i="2"/>
  <c r="G238" i="2"/>
  <c r="G236" i="2"/>
  <c r="G235" i="2"/>
  <c r="G233" i="2"/>
  <c r="G232" i="2"/>
  <c r="G230" i="2"/>
  <c r="C271" i="2" s="1"/>
  <c r="G229" i="2"/>
  <c r="G228" i="2"/>
  <c r="C274" i="2" s="1"/>
  <c r="G227" i="2"/>
  <c r="C277" i="2" s="1"/>
  <c r="G226" i="2"/>
  <c r="G225" i="2"/>
  <c r="G224" i="2"/>
  <c r="C273" i="2" s="1"/>
  <c r="G223" i="2"/>
  <c r="C199" i="2"/>
  <c r="G198" i="2"/>
  <c r="G197" i="2"/>
  <c r="G195" i="2"/>
  <c r="G194" i="2"/>
  <c r="G193" i="2"/>
  <c r="G191" i="2"/>
  <c r="G190" i="2"/>
  <c r="G188" i="2"/>
  <c r="G187" i="2"/>
  <c r="G185" i="2"/>
  <c r="G184" i="2"/>
  <c r="G182" i="2"/>
  <c r="G181" i="2"/>
  <c r="G179" i="2"/>
  <c r="G178" i="2"/>
  <c r="G176" i="2"/>
  <c r="G175" i="2"/>
  <c r="G173" i="2"/>
  <c r="C209" i="2" s="1"/>
  <c r="G172" i="2"/>
  <c r="G171" i="2"/>
  <c r="C210" i="2" s="1"/>
  <c r="G170" i="2"/>
  <c r="G169" i="2"/>
  <c r="G167" i="2"/>
  <c r="G166" i="2"/>
  <c r="G165" i="2"/>
  <c r="C141" i="2"/>
  <c r="G140" i="2"/>
  <c r="G139" i="2"/>
  <c r="G137" i="2"/>
  <c r="G136" i="2"/>
  <c r="G131" i="2"/>
  <c r="G129" i="2"/>
  <c r="G128" i="2"/>
  <c r="G126" i="2"/>
  <c r="G125" i="2"/>
  <c r="G123" i="2"/>
  <c r="G122" i="2"/>
  <c r="G120" i="2"/>
  <c r="G119" i="2"/>
  <c r="G118" i="2"/>
  <c r="G117" i="2"/>
  <c r="G116" i="2"/>
  <c r="G114" i="2"/>
  <c r="G113" i="2"/>
  <c r="G111" i="2"/>
  <c r="G110" i="2"/>
  <c r="G108" i="2"/>
  <c r="G107" i="2"/>
  <c r="G105" i="2"/>
  <c r="G104" i="2"/>
  <c r="G102" i="2"/>
  <c r="G101" i="2"/>
  <c r="G100" i="2"/>
  <c r="G99" i="2"/>
  <c r="G98" i="2"/>
  <c r="B26" i="1"/>
  <c r="C428" i="2" l="1"/>
  <c r="G144" i="2"/>
  <c r="C7" i="1" s="1"/>
  <c r="C597" i="2"/>
  <c r="C801" i="2"/>
  <c r="G797" i="2"/>
  <c r="C19" i="1" s="1"/>
  <c r="B31" i="1"/>
  <c r="G202" i="2"/>
  <c r="C8" i="1" s="1"/>
  <c r="B28" i="1"/>
  <c r="C385" i="2"/>
  <c r="C666" i="2"/>
  <c r="C599" i="2"/>
  <c r="C753" i="2"/>
  <c r="B42" i="1"/>
  <c r="B41" i="1"/>
  <c r="B45" i="1"/>
  <c r="C386" i="2"/>
  <c r="C152" i="2"/>
  <c r="C155" i="2"/>
  <c r="C276" i="2"/>
  <c r="C270" i="2"/>
  <c r="B39" i="1"/>
  <c r="C522" i="2"/>
  <c r="B46" i="1"/>
  <c r="C149" i="2"/>
  <c r="C212" i="2"/>
  <c r="C524" i="2"/>
  <c r="C667" i="2"/>
  <c r="C601" i="2"/>
  <c r="C602" i="2"/>
  <c r="C808" i="2"/>
  <c r="C819" i="2" s="1"/>
  <c r="B34" i="1"/>
  <c r="C151" i="2"/>
  <c r="C153" i="2"/>
  <c r="C388" i="2"/>
  <c r="C469" i="2"/>
  <c r="C523" i="2"/>
  <c r="C600" i="2"/>
  <c r="C471" i="2"/>
  <c r="C426" i="2"/>
  <c r="C275" i="2"/>
  <c r="C603" i="2"/>
  <c r="G320" i="2"/>
  <c r="C10" i="1" s="1"/>
  <c r="C432" i="2"/>
  <c r="G516" i="2"/>
  <c r="C14" i="1" s="1"/>
  <c r="C604" i="2"/>
  <c r="C598" i="2"/>
  <c r="C668" i="2"/>
  <c r="C761" i="2"/>
  <c r="C669" i="2"/>
  <c r="C327" i="2"/>
  <c r="B44" i="1"/>
  <c r="C665" i="2"/>
  <c r="C520" i="2"/>
  <c r="C715" i="2"/>
  <c r="C722" i="2" s="1"/>
  <c r="C208" i="2"/>
  <c r="C272" i="2"/>
  <c r="C331" i="2"/>
  <c r="C384" i="2"/>
  <c r="C475" i="2"/>
  <c r="G465" i="2"/>
  <c r="C13" i="1" s="1"/>
  <c r="B37" i="1"/>
  <c r="G265" i="2"/>
  <c r="C9" i="1" s="1"/>
  <c r="C382" i="2"/>
  <c r="C671" i="2"/>
  <c r="G702" i="2"/>
  <c r="C17" i="1" s="1"/>
  <c r="L7" i="4"/>
  <c r="N7" i="4" s="1"/>
  <c r="O7" i="4" s="1"/>
  <c r="I100" i="34"/>
  <c r="I100" i="33"/>
  <c r="M22" i="6"/>
  <c r="I97" i="11"/>
  <c r="I97" i="10"/>
  <c r="K16" i="5"/>
  <c r="I100" i="16"/>
  <c r="I100" i="15"/>
  <c r="I100" i="17"/>
  <c r="M12" i="6"/>
  <c r="I100" i="11"/>
  <c r="M17" i="6"/>
  <c r="I100" i="9"/>
  <c r="I100" i="10"/>
  <c r="C206" i="2"/>
  <c r="C325" i="2"/>
  <c r="G378" i="2"/>
  <c r="C11" i="1" s="1"/>
  <c r="K21" i="5"/>
  <c r="I97" i="9"/>
  <c r="J6" i="5"/>
  <c r="J31" i="5"/>
  <c r="L41" i="6"/>
  <c r="L48" i="6"/>
  <c r="I67" i="9"/>
  <c r="I80" i="9"/>
  <c r="I71" i="9"/>
  <c r="I79" i="9"/>
  <c r="I70" i="9"/>
  <c r="I35" i="9"/>
  <c r="I78" i="9"/>
  <c r="I69" i="9"/>
  <c r="I77" i="9"/>
  <c r="I86" i="9"/>
  <c r="I87" i="9" s="1"/>
  <c r="I92" i="9" s="1"/>
  <c r="I68" i="9"/>
  <c r="I124" i="9"/>
  <c r="I36" i="9"/>
  <c r="H73" i="11"/>
  <c r="I68" i="11"/>
  <c r="J36" i="5"/>
  <c r="I79" i="16"/>
  <c r="I71" i="16"/>
  <c r="I36" i="16"/>
  <c r="I80" i="16"/>
  <c r="I70" i="16"/>
  <c r="I35" i="16"/>
  <c r="I78" i="16"/>
  <c r="I69" i="16"/>
  <c r="I86" i="16"/>
  <c r="I87" i="16" s="1"/>
  <c r="I92" i="16" s="1"/>
  <c r="I77" i="16"/>
  <c r="I124" i="16"/>
  <c r="I82" i="16"/>
  <c r="I72" i="16"/>
  <c r="I67" i="16"/>
  <c r="I73" i="16" s="1"/>
  <c r="I126" i="16" s="1"/>
  <c r="I68" i="16"/>
  <c r="G660" i="2"/>
  <c r="C16" i="1" s="1"/>
  <c r="G749" i="2"/>
  <c r="C18" i="1" s="1"/>
  <c r="I99" i="19"/>
  <c r="I99" i="17"/>
  <c r="I99" i="18"/>
  <c r="I99" i="15"/>
  <c r="I99" i="16"/>
  <c r="I99" i="29"/>
  <c r="I99" i="28"/>
  <c r="I99" i="30"/>
  <c r="M45" i="7"/>
  <c r="G423" i="2"/>
  <c r="C12" i="1" s="1"/>
  <c r="C673" i="2"/>
  <c r="B38" i="1" s="1"/>
  <c r="L5" i="7"/>
  <c r="L18" i="7"/>
  <c r="I79" i="11"/>
  <c r="I86" i="11"/>
  <c r="I87" i="11" s="1"/>
  <c r="I92" i="11" s="1"/>
  <c r="I78" i="11"/>
  <c r="I70" i="11"/>
  <c r="I77" i="11"/>
  <c r="I69" i="11"/>
  <c r="I124" i="11"/>
  <c r="I82" i="11"/>
  <c r="I35" i="11"/>
  <c r="I80" i="11"/>
  <c r="I71" i="11"/>
  <c r="I36" i="11"/>
  <c r="I72" i="11"/>
  <c r="I67" i="11"/>
  <c r="G592" i="2"/>
  <c r="C15" i="1" s="1"/>
  <c r="L12" i="7"/>
  <c r="L34" i="7"/>
  <c r="I72" i="9"/>
  <c r="I73" i="14"/>
  <c r="I126" i="14" s="1"/>
  <c r="I82" i="9"/>
  <c r="I97" i="15"/>
  <c r="I97" i="17"/>
  <c r="I97" i="19"/>
  <c r="I97" i="18"/>
  <c r="I97" i="16"/>
  <c r="J41" i="5"/>
  <c r="C526" i="2"/>
  <c r="L12" i="4"/>
  <c r="N12" i="4" s="1"/>
  <c r="O12" i="4" s="1"/>
  <c r="L10" i="4"/>
  <c r="N10" i="4" s="1"/>
  <c r="O10" i="4" s="1"/>
  <c r="L8" i="4"/>
  <c r="N8" i="4" s="1"/>
  <c r="O8" i="4" s="1"/>
  <c r="L5" i="6"/>
  <c r="L25" i="6"/>
  <c r="L32" i="6"/>
  <c r="I69" i="10"/>
  <c r="I124" i="17"/>
  <c r="I77" i="17"/>
  <c r="I82" i="17"/>
  <c r="I35" i="17"/>
  <c r="I67" i="17"/>
  <c r="I86" i="17"/>
  <c r="I87" i="17" s="1"/>
  <c r="I92" i="17" s="1"/>
  <c r="I78" i="17"/>
  <c r="I70" i="17"/>
  <c r="I71" i="17"/>
  <c r="I36" i="17"/>
  <c r="I80" i="17"/>
  <c r="I72" i="17"/>
  <c r="I86" i="19"/>
  <c r="I87" i="19" s="1"/>
  <c r="I92" i="19" s="1"/>
  <c r="I78" i="19"/>
  <c r="I70" i="19"/>
  <c r="I124" i="19"/>
  <c r="I77" i="19"/>
  <c r="I69" i="19"/>
  <c r="I36" i="19"/>
  <c r="I82" i="19"/>
  <c r="I68" i="19"/>
  <c r="I35" i="19"/>
  <c r="I72" i="19"/>
  <c r="I79" i="19"/>
  <c r="I67" i="19"/>
  <c r="I80" i="19"/>
  <c r="I71" i="19"/>
  <c r="I79" i="21"/>
  <c r="I86" i="21"/>
  <c r="I87" i="21" s="1"/>
  <c r="I92" i="21" s="1"/>
  <c r="I78" i="21"/>
  <c r="I70" i="21"/>
  <c r="I124" i="21"/>
  <c r="I77" i="21"/>
  <c r="I36" i="21"/>
  <c r="I82" i="21"/>
  <c r="I35" i="21"/>
  <c r="I80" i="21"/>
  <c r="I71" i="21"/>
  <c r="I72" i="21"/>
  <c r="I67" i="21"/>
  <c r="H73" i="9"/>
  <c r="I72" i="10"/>
  <c r="I67" i="10"/>
  <c r="I73" i="10" s="1"/>
  <c r="I126" i="10" s="1"/>
  <c r="I80" i="10"/>
  <c r="I71" i="10"/>
  <c r="K81" i="10"/>
  <c r="I81" i="10" s="1"/>
  <c r="I124" i="12"/>
  <c r="I77" i="12"/>
  <c r="I69" i="12"/>
  <c r="I36" i="12"/>
  <c r="I82" i="12"/>
  <c r="I35" i="12"/>
  <c r="I72" i="12"/>
  <c r="I67" i="12"/>
  <c r="I86" i="12"/>
  <c r="I87" i="12" s="1"/>
  <c r="I92" i="12" s="1"/>
  <c r="I78" i="12"/>
  <c r="I70" i="12"/>
  <c r="I80" i="12"/>
  <c r="I79" i="15"/>
  <c r="I86" i="15"/>
  <c r="I87" i="15" s="1"/>
  <c r="I92" i="15" s="1"/>
  <c r="I78" i="15"/>
  <c r="I70" i="15"/>
  <c r="I77" i="15"/>
  <c r="I69" i="15"/>
  <c r="I36" i="15"/>
  <c r="I124" i="15"/>
  <c r="I82" i="15"/>
  <c r="I35" i="15"/>
  <c r="I80" i="15"/>
  <c r="I71" i="15"/>
  <c r="I67" i="15"/>
  <c r="I36" i="10"/>
  <c r="I37" i="10" s="1"/>
  <c r="I82" i="13"/>
  <c r="I35" i="13"/>
  <c r="I72" i="13"/>
  <c r="I67" i="13"/>
  <c r="I80" i="13"/>
  <c r="I71" i="13"/>
  <c r="I79" i="13"/>
  <c r="I36" i="13"/>
  <c r="I37" i="14"/>
  <c r="I60" i="14" s="1"/>
  <c r="K81" i="14"/>
  <c r="I81" i="14" s="1"/>
  <c r="H69" i="15"/>
  <c r="H73" i="15" s="1"/>
  <c r="I68" i="15"/>
  <c r="I79" i="17"/>
  <c r="I68" i="10"/>
  <c r="I77" i="10"/>
  <c r="H73" i="16"/>
  <c r="I77" i="28"/>
  <c r="I69" i="28"/>
  <c r="I36" i="28"/>
  <c r="I124" i="28"/>
  <c r="I82" i="28"/>
  <c r="I35" i="28"/>
  <c r="I80" i="28"/>
  <c r="I71" i="28"/>
  <c r="I79" i="28"/>
  <c r="I86" i="28"/>
  <c r="I87" i="28" s="1"/>
  <c r="I92" i="28" s="1"/>
  <c r="I78" i="28"/>
  <c r="I70" i="28"/>
  <c r="I67" i="28"/>
  <c r="I78" i="10"/>
  <c r="I77" i="13"/>
  <c r="I72" i="15"/>
  <c r="I72" i="14"/>
  <c r="I36" i="20"/>
  <c r="I82" i="20"/>
  <c r="I68" i="20"/>
  <c r="I35" i="20"/>
  <c r="I72" i="20"/>
  <c r="I67" i="20"/>
  <c r="I73" i="20" s="1"/>
  <c r="I126" i="20" s="1"/>
  <c r="I80" i="20"/>
  <c r="I71" i="20"/>
  <c r="I124" i="20"/>
  <c r="I77" i="20"/>
  <c r="I69" i="20"/>
  <c r="I79" i="20"/>
  <c r="I67" i="33"/>
  <c r="I80" i="33"/>
  <c r="I71" i="33"/>
  <c r="I79" i="33"/>
  <c r="I36" i="33"/>
  <c r="I124" i="33"/>
  <c r="I82" i="33"/>
  <c r="I68" i="33"/>
  <c r="I35" i="33"/>
  <c r="I72" i="33"/>
  <c r="I78" i="33"/>
  <c r="I77" i="33"/>
  <c r="I86" i="33"/>
  <c r="I87" i="33" s="1"/>
  <c r="I92" i="33" s="1"/>
  <c r="I69" i="33"/>
  <c r="H73" i="17"/>
  <c r="I68" i="17"/>
  <c r="H73" i="18"/>
  <c r="I71" i="31"/>
  <c r="H69" i="17"/>
  <c r="I69" i="17" s="1"/>
  <c r="I68" i="12"/>
  <c r="H73" i="12"/>
  <c r="I79" i="14"/>
  <c r="I83" i="14" s="1"/>
  <c r="I91" i="14" s="1"/>
  <c r="I93" i="14" s="1"/>
  <c r="H69" i="21"/>
  <c r="I69" i="21" s="1"/>
  <c r="I68" i="21"/>
  <c r="H73" i="31"/>
  <c r="I71" i="14"/>
  <c r="I80" i="14"/>
  <c r="K81" i="24"/>
  <c r="I81" i="24" s="1"/>
  <c r="I37" i="24"/>
  <c r="I60" i="24" s="1"/>
  <c r="I68" i="13"/>
  <c r="I78" i="20"/>
  <c r="H73" i="24"/>
  <c r="I36" i="18"/>
  <c r="H69" i="18"/>
  <c r="I69" i="18" s="1"/>
  <c r="I70" i="22"/>
  <c r="I78" i="22"/>
  <c r="I86" i="22"/>
  <c r="I87" i="22" s="1"/>
  <c r="I92" i="22" s="1"/>
  <c r="I80" i="24"/>
  <c r="I83" i="24" s="1"/>
  <c r="I91" i="24" s="1"/>
  <c r="I93" i="24" s="1"/>
  <c r="I127" i="24" s="1"/>
  <c r="I71" i="24"/>
  <c r="I79" i="24"/>
  <c r="I86" i="24"/>
  <c r="I87" i="24" s="1"/>
  <c r="I92" i="24" s="1"/>
  <c r="I79" i="18"/>
  <c r="I67" i="22"/>
  <c r="I73" i="22" s="1"/>
  <c r="I126" i="22" s="1"/>
  <c r="I79" i="23"/>
  <c r="I69" i="24"/>
  <c r="I124" i="24"/>
  <c r="I79" i="27"/>
  <c r="I86" i="27"/>
  <c r="I87" i="27" s="1"/>
  <c r="I92" i="27" s="1"/>
  <c r="I78" i="27"/>
  <c r="I70" i="27"/>
  <c r="I124" i="27"/>
  <c r="I77" i="27"/>
  <c r="I69" i="27"/>
  <c r="I72" i="27"/>
  <c r="I67" i="27"/>
  <c r="I80" i="27"/>
  <c r="I71" i="27"/>
  <c r="I36" i="30"/>
  <c r="I124" i="30"/>
  <c r="I82" i="30"/>
  <c r="I35" i="30"/>
  <c r="I72" i="30"/>
  <c r="I79" i="30"/>
  <c r="I86" i="30"/>
  <c r="I87" i="30" s="1"/>
  <c r="I92" i="30" s="1"/>
  <c r="I78" i="30"/>
  <c r="I70" i="30"/>
  <c r="I77" i="30"/>
  <c r="I69" i="30"/>
  <c r="I72" i="32"/>
  <c r="I67" i="32"/>
  <c r="I80" i="32"/>
  <c r="I71" i="32"/>
  <c r="I77" i="32"/>
  <c r="I69" i="32"/>
  <c r="I36" i="32"/>
  <c r="I124" i="32"/>
  <c r="I82" i="32"/>
  <c r="I35" i="32"/>
  <c r="I72" i="22"/>
  <c r="I71" i="23"/>
  <c r="I80" i="23"/>
  <c r="I70" i="24"/>
  <c r="I35" i="27"/>
  <c r="I82" i="27"/>
  <c r="I67" i="18"/>
  <c r="I35" i="22"/>
  <c r="I68" i="22"/>
  <c r="H73" i="22"/>
  <c r="I82" i="22"/>
  <c r="I67" i="23"/>
  <c r="I73" i="23" s="1"/>
  <c r="I126" i="23" s="1"/>
  <c r="I82" i="24"/>
  <c r="I36" i="27"/>
  <c r="I77" i="29"/>
  <c r="I69" i="29"/>
  <c r="I36" i="29"/>
  <c r="I124" i="29"/>
  <c r="I82" i="29"/>
  <c r="I35" i="29"/>
  <c r="I80" i="29"/>
  <c r="I71" i="29"/>
  <c r="I79" i="29"/>
  <c r="I86" i="29"/>
  <c r="I87" i="29" s="1"/>
  <c r="I92" i="29" s="1"/>
  <c r="I78" i="29"/>
  <c r="I70" i="29"/>
  <c r="I67" i="29"/>
  <c r="I67" i="30"/>
  <c r="I124" i="31"/>
  <c r="I82" i="31"/>
  <c r="I35" i="31"/>
  <c r="I72" i="31"/>
  <c r="I67" i="31"/>
  <c r="I73" i="31" s="1"/>
  <c r="I126" i="31" s="1"/>
  <c r="I86" i="31"/>
  <c r="I87" i="31" s="1"/>
  <c r="I92" i="31" s="1"/>
  <c r="I78" i="31"/>
  <c r="I70" i="31"/>
  <c r="I77" i="31"/>
  <c r="I69" i="31"/>
  <c r="I36" i="31"/>
  <c r="I78" i="32"/>
  <c r="I72" i="18"/>
  <c r="I36" i="22"/>
  <c r="I72" i="23"/>
  <c r="I72" i="24"/>
  <c r="I69" i="26"/>
  <c r="H69" i="29"/>
  <c r="H73" i="29"/>
  <c r="I68" i="29"/>
  <c r="I79" i="31"/>
  <c r="I79" i="32"/>
  <c r="I35" i="18"/>
  <c r="I68" i="18"/>
  <c r="I69" i="22"/>
  <c r="I77" i="22"/>
  <c r="I35" i="23"/>
  <c r="I68" i="23"/>
  <c r="I67" i="24"/>
  <c r="I31" i="25"/>
  <c r="H73" i="25"/>
  <c r="H69" i="28"/>
  <c r="H73" i="28"/>
  <c r="I68" i="28"/>
  <c r="I71" i="30"/>
  <c r="I80" i="31"/>
  <c r="I72" i="26"/>
  <c r="I68" i="32"/>
  <c r="I67" i="34"/>
  <c r="I68" i="26"/>
  <c r="I82" i="26"/>
  <c r="I72" i="34"/>
  <c r="I35" i="34"/>
  <c r="I68" i="34"/>
  <c r="I82" i="34"/>
  <c r="I124" i="34"/>
  <c r="I69" i="34"/>
  <c r="I77" i="34"/>
  <c r="I70" i="34"/>
  <c r="I78" i="34"/>
  <c r="I86" i="34"/>
  <c r="I87" i="34" s="1"/>
  <c r="I92" i="34" s="1"/>
  <c r="I71" i="26"/>
  <c r="I80" i="26"/>
  <c r="I83" i="26" s="1"/>
  <c r="I91" i="26" s="1"/>
  <c r="I93" i="26" s="1"/>
  <c r="I68" i="30"/>
  <c r="H73" i="30"/>
  <c r="I79" i="34"/>
  <c r="I68" i="31"/>
  <c r="I71" i="34"/>
  <c r="C215" i="2" l="1"/>
  <c r="B30" i="1"/>
  <c r="B29" i="1"/>
  <c r="C20" i="1"/>
  <c r="C158" i="2"/>
  <c r="B27" i="1"/>
  <c r="B35" i="1"/>
  <c r="B33" i="1"/>
  <c r="C478" i="2"/>
  <c r="C606" i="2"/>
  <c r="C769" i="2"/>
  <c r="C529" i="2"/>
  <c r="C391" i="2"/>
  <c r="C279" i="2"/>
  <c r="C334" i="2"/>
  <c r="B32" i="1"/>
  <c r="B36" i="1"/>
  <c r="C435" i="2"/>
  <c r="L9" i="4"/>
  <c r="N9" i="4" s="1"/>
  <c r="O9" i="4" s="1"/>
  <c r="I60" i="10"/>
  <c r="I127" i="26"/>
  <c r="K38" i="26"/>
  <c r="I127" i="14"/>
  <c r="K38" i="14"/>
  <c r="K81" i="31"/>
  <c r="I81" i="31" s="1"/>
  <c r="I37" i="31"/>
  <c r="I83" i="29"/>
  <c r="I91" i="29" s="1"/>
  <c r="I93" i="29" s="1"/>
  <c r="I127" i="29" s="1"/>
  <c r="I73" i="32"/>
  <c r="I126" i="32" s="1"/>
  <c r="K81" i="18"/>
  <c r="I81" i="18" s="1"/>
  <c r="I37" i="18"/>
  <c r="I73" i="29"/>
  <c r="I126" i="29" s="1"/>
  <c r="I37" i="29"/>
  <c r="K81" i="29"/>
  <c r="I81" i="29" s="1"/>
  <c r="K38" i="24"/>
  <c r="I37" i="27"/>
  <c r="K81" i="27"/>
  <c r="I81" i="27" s="1"/>
  <c r="I83" i="27" s="1"/>
  <c r="I91" i="27" s="1"/>
  <c r="I93" i="27" s="1"/>
  <c r="I127" i="27" s="1"/>
  <c r="H73" i="21"/>
  <c r="I37" i="21"/>
  <c r="K81" i="21"/>
  <c r="I81" i="21" s="1"/>
  <c r="I83" i="21" s="1"/>
  <c r="I91" i="21" s="1"/>
  <c r="I93" i="21" s="1"/>
  <c r="I127" i="21" s="1"/>
  <c r="I97" i="25"/>
  <c r="I97" i="27"/>
  <c r="I97" i="26"/>
  <c r="K36" i="5"/>
  <c r="I73" i="9"/>
  <c r="I126" i="9" s="1"/>
  <c r="C675" i="2"/>
  <c r="I73" i="15"/>
  <c r="I126" i="15" s="1"/>
  <c r="I100" i="27"/>
  <c r="I100" i="26"/>
  <c r="I100" i="25"/>
  <c r="M41" i="6"/>
  <c r="I37" i="34"/>
  <c r="K81" i="34"/>
  <c r="I81" i="34" s="1"/>
  <c r="I83" i="18"/>
  <c r="I91" i="18" s="1"/>
  <c r="I93" i="18" s="1"/>
  <c r="I127" i="18" s="1"/>
  <c r="I83" i="13"/>
  <c r="I91" i="13" s="1"/>
  <c r="I93" i="13" s="1"/>
  <c r="I127" i="13" s="1"/>
  <c r="I73" i="17"/>
  <c r="I126" i="17" s="1"/>
  <c r="I100" i="23"/>
  <c r="M32" i="6"/>
  <c r="I99" i="27"/>
  <c r="I99" i="26"/>
  <c r="I99" i="25"/>
  <c r="M34" i="7"/>
  <c r="I37" i="11"/>
  <c r="K81" i="11"/>
  <c r="I81" i="11" s="1"/>
  <c r="K81" i="9"/>
  <c r="I81" i="9" s="1"/>
  <c r="I83" i="9" s="1"/>
  <c r="I91" i="9" s="1"/>
  <c r="I93" i="9" s="1"/>
  <c r="I127" i="9" s="1"/>
  <c r="I37" i="9"/>
  <c r="I97" i="34"/>
  <c r="I101" i="34" s="1"/>
  <c r="I128" i="34" s="1"/>
  <c r="I97" i="33"/>
  <c r="I101" i="33" s="1"/>
  <c r="I128" i="33" s="1"/>
  <c r="I97" i="20"/>
  <c r="I97" i="22"/>
  <c r="I97" i="24"/>
  <c r="I97" i="21"/>
  <c r="I97" i="23"/>
  <c r="K31" i="5"/>
  <c r="I82" i="25"/>
  <c r="I35" i="25"/>
  <c r="I72" i="25"/>
  <c r="I124" i="25"/>
  <c r="I77" i="25"/>
  <c r="I78" i="25"/>
  <c r="I67" i="25"/>
  <c r="I86" i="25"/>
  <c r="I87" i="25" s="1"/>
  <c r="I92" i="25" s="1"/>
  <c r="I71" i="25"/>
  <c r="I36" i="25"/>
  <c r="I79" i="25"/>
  <c r="I80" i="25"/>
  <c r="I70" i="25"/>
  <c r="I69" i="25"/>
  <c r="I37" i="19"/>
  <c r="K81" i="19"/>
  <c r="I81" i="19" s="1"/>
  <c r="I100" i="18"/>
  <c r="I100" i="19"/>
  <c r="M48" i="6"/>
  <c r="I73" i="24"/>
  <c r="I126" i="24" s="1"/>
  <c r="K81" i="20"/>
  <c r="I81" i="20" s="1"/>
  <c r="I37" i="20"/>
  <c r="I73" i="13"/>
  <c r="I126" i="13" s="1"/>
  <c r="I73" i="21"/>
  <c r="I126" i="21" s="1"/>
  <c r="I37" i="17"/>
  <c r="K81" i="17"/>
  <c r="I81" i="17" s="1"/>
  <c r="I100" i="24"/>
  <c r="I100" i="21"/>
  <c r="I100" i="20"/>
  <c r="I100" i="22"/>
  <c r="M25" i="6"/>
  <c r="M12" i="7"/>
  <c r="I99" i="11"/>
  <c r="I101" i="11" s="1"/>
  <c r="I128" i="11" s="1"/>
  <c r="I99" i="10"/>
  <c r="I99" i="9"/>
  <c r="I101" i="9" s="1"/>
  <c r="I128" i="9" s="1"/>
  <c r="I97" i="12"/>
  <c r="I97" i="13"/>
  <c r="I97" i="14"/>
  <c r="K6" i="5"/>
  <c r="K81" i="33"/>
  <c r="I81" i="33" s="1"/>
  <c r="I83" i="33" s="1"/>
  <c r="I91" i="33" s="1"/>
  <c r="I93" i="33" s="1"/>
  <c r="I127" i="33" s="1"/>
  <c r="I37" i="33"/>
  <c r="I37" i="15"/>
  <c r="K81" i="15"/>
  <c r="I81" i="15" s="1"/>
  <c r="I73" i="12"/>
  <c r="I126" i="12" s="1"/>
  <c r="I100" i="14"/>
  <c r="I100" i="13"/>
  <c r="I100" i="12"/>
  <c r="M5" i="6"/>
  <c r="I99" i="24"/>
  <c r="I99" i="21"/>
  <c r="I99" i="22"/>
  <c r="I99" i="23"/>
  <c r="I99" i="20"/>
  <c r="M18" i="7"/>
  <c r="K81" i="16"/>
  <c r="I81" i="16" s="1"/>
  <c r="I83" i="16" s="1"/>
  <c r="I91" i="16" s="1"/>
  <c r="I93" i="16" s="1"/>
  <c r="I127" i="16" s="1"/>
  <c r="I37" i="16"/>
  <c r="K81" i="23"/>
  <c r="I81" i="23" s="1"/>
  <c r="I83" i="23" s="1"/>
  <c r="I91" i="23" s="1"/>
  <c r="I93" i="23" s="1"/>
  <c r="I127" i="23" s="1"/>
  <c r="I37" i="23"/>
  <c r="K81" i="22"/>
  <c r="I81" i="22" s="1"/>
  <c r="I83" i="22" s="1"/>
  <c r="I91" i="22" s="1"/>
  <c r="I93" i="22" s="1"/>
  <c r="I127" i="22" s="1"/>
  <c r="I37" i="22"/>
  <c r="I73" i="27"/>
  <c r="I126" i="27" s="1"/>
  <c r="I73" i="19"/>
  <c r="I126" i="19" s="1"/>
  <c r="I83" i="31"/>
  <c r="I91" i="31" s="1"/>
  <c r="I93" i="31" s="1"/>
  <c r="I127" i="31" s="1"/>
  <c r="I73" i="18"/>
  <c r="I126" i="18" s="1"/>
  <c r="I83" i="20"/>
  <c r="I91" i="20" s="1"/>
  <c r="I93" i="20" s="1"/>
  <c r="I127" i="20" s="1"/>
  <c r="K81" i="13"/>
  <c r="I81" i="13" s="1"/>
  <c r="I37" i="13"/>
  <c r="I83" i="19"/>
  <c r="I91" i="19" s="1"/>
  <c r="I93" i="19" s="1"/>
  <c r="I127" i="19" s="1"/>
  <c r="I73" i="11"/>
  <c r="I126" i="11" s="1"/>
  <c r="I99" i="14"/>
  <c r="I99" i="12"/>
  <c r="I99" i="13"/>
  <c r="M5" i="7"/>
  <c r="I73" i="33"/>
  <c r="I126" i="33" s="1"/>
  <c r="I83" i="15"/>
  <c r="I91" i="15" s="1"/>
  <c r="I93" i="15" s="1"/>
  <c r="I127" i="15" s="1"/>
  <c r="I97" i="30"/>
  <c r="I101" i="30" s="1"/>
  <c r="I128" i="30" s="1"/>
  <c r="I97" i="29"/>
  <c r="I101" i="29" s="1"/>
  <c r="I128" i="29" s="1"/>
  <c r="I97" i="28"/>
  <c r="I101" i="28" s="1"/>
  <c r="I128" i="28" s="1"/>
  <c r="I97" i="32"/>
  <c r="I101" i="32" s="1"/>
  <c r="I128" i="32" s="1"/>
  <c r="I97" i="31"/>
  <c r="I101" i="31" s="1"/>
  <c r="I128" i="31" s="1"/>
  <c r="K41" i="5"/>
  <c r="I68" i="25"/>
  <c r="K81" i="32"/>
  <c r="I81" i="32" s="1"/>
  <c r="I83" i="32" s="1"/>
  <c r="I91" i="32" s="1"/>
  <c r="I93" i="32" s="1"/>
  <c r="I127" i="32" s="1"/>
  <c r="I37" i="32"/>
  <c r="I83" i="34"/>
  <c r="I91" i="34" s="1"/>
  <c r="I93" i="34" s="1"/>
  <c r="I127" i="34" s="1"/>
  <c r="I73" i="26"/>
  <c r="I126" i="26" s="1"/>
  <c r="I73" i="34"/>
  <c r="I126" i="34" s="1"/>
  <c r="I73" i="30"/>
  <c r="I126" i="30" s="1"/>
  <c r="K81" i="30"/>
  <c r="I81" i="30" s="1"/>
  <c r="I83" i="30" s="1"/>
  <c r="I91" i="30" s="1"/>
  <c r="I93" i="30" s="1"/>
  <c r="I127" i="30" s="1"/>
  <c r="I37" i="30"/>
  <c r="I73" i="28"/>
  <c r="I126" i="28" s="1"/>
  <c r="I37" i="28"/>
  <c r="K81" i="28"/>
  <c r="I81" i="28" s="1"/>
  <c r="I83" i="28" s="1"/>
  <c r="I91" i="28" s="1"/>
  <c r="I93" i="28" s="1"/>
  <c r="I127" i="28" s="1"/>
  <c r="I83" i="10"/>
  <c r="I91" i="10" s="1"/>
  <c r="I93" i="10" s="1"/>
  <c r="I127" i="10" s="1"/>
  <c r="K81" i="12"/>
  <c r="I81" i="12" s="1"/>
  <c r="I83" i="12" s="1"/>
  <c r="I91" i="12" s="1"/>
  <c r="I93" i="12" s="1"/>
  <c r="I127" i="12" s="1"/>
  <c r="I37" i="12"/>
  <c r="I83" i="17"/>
  <c r="I91" i="17" s="1"/>
  <c r="I93" i="17" s="1"/>
  <c r="I127" i="17" s="1"/>
  <c r="I83" i="11"/>
  <c r="I91" i="11" s="1"/>
  <c r="I93" i="11" s="1"/>
  <c r="I127" i="11" s="1"/>
  <c r="I101" i="10"/>
  <c r="I128" i="10" s="1"/>
  <c r="N35" i="4" l="1"/>
  <c r="B48" i="1"/>
  <c r="L13" i="4"/>
  <c r="N13" i="4" s="1"/>
  <c r="O13" i="4" s="1"/>
  <c r="D2" i="4"/>
  <c r="I60" i="12"/>
  <c r="K38" i="12"/>
  <c r="I60" i="33"/>
  <c r="K38" i="33"/>
  <c r="K38" i="23"/>
  <c r="I60" i="23"/>
  <c r="K81" i="25"/>
  <c r="I81" i="25" s="1"/>
  <c r="I83" i="25" s="1"/>
  <c r="I91" i="25" s="1"/>
  <c r="I93" i="25" s="1"/>
  <c r="I127" i="25" s="1"/>
  <c r="I37" i="25"/>
  <c r="I60" i="27"/>
  <c r="K38" i="27"/>
  <c r="I60" i="30"/>
  <c r="K38" i="30"/>
  <c r="I41" i="24"/>
  <c r="I40" i="24"/>
  <c r="I47" i="24"/>
  <c r="I46" i="24"/>
  <c r="I45" i="24"/>
  <c r="I42" i="24"/>
  <c r="I44" i="24"/>
  <c r="I43" i="24"/>
  <c r="I41" i="26"/>
  <c r="I40" i="26"/>
  <c r="I43" i="26"/>
  <c r="I42" i="26"/>
  <c r="I47" i="26"/>
  <c r="I46" i="26"/>
  <c r="I45" i="26"/>
  <c r="I44" i="26"/>
  <c r="I60" i="16"/>
  <c r="K38" i="16"/>
  <c r="I60" i="20"/>
  <c r="K38" i="20"/>
  <c r="I60" i="19"/>
  <c r="K38" i="19"/>
  <c r="I60" i="9"/>
  <c r="K38" i="9"/>
  <c r="I60" i="34"/>
  <c r="K38" i="34"/>
  <c r="I73" i="25"/>
  <c r="I126" i="25" s="1"/>
  <c r="I60" i="21"/>
  <c r="K38" i="21"/>
  <c r="I60" i="29"/>
  <c r="K38" i="29"/>
  <c r="I60" i="31"/>
  <c r="K38" i="31"/>
  <c r="I60" i="32"/>
  <c r="K38" i="32"/>
  <c r="I41" i="14"/>
  <c r="I40" i="14"/>
  <c r="I47" i="14"/>
  <c r="I46" i="14"/>
  <c r="I45" i="14"/>
  <c r="I42" i="14"/>
  <c r="I43" i="14"/>
  <c r="I44" i="14"/>
  <c r="I60" i="13"/>
  <c r="K38" i="13"/>
  <c r="I60" i="17"/>
  <c r="K38" i="17"/>
  <c r="K38" i="10"/>
  <c r="I60" i="28"/>
  <c r="K38" i="28"/>
  <c r="I60" i="22"/>
  <c r="K38" i="22"/>
  <c r="I60" i="15"/>
  <c r="K38" i="15"/>
  <c r="I60" i="11"/>
  <c r="K38" i="11"/>
  <c r="I60" i="18"/>
  <c r="K38" i="18"/>
  <c r="L14" i="4" l="1"/>
  <c r="N14" i="4" s="1"/>
  <c r="O14" i="4" s="1"/>
  <c r="I44" i="20"/>
  <c r="I43" i="20"/>
  <c r="I42" i="20"/>
  <c r="I41" i="20"/>
  <c r="I40" i="20"/>
  <c r="I45" i="20"/>
  <c r="I47" i="20"/>
  <c r="I46" i="20"/>
  <c r="I47" i="27"/>
  <c r="I46" i="27"/>
  <c r="I45" i="27"/>
  <c r="I41" i="27"/>
  <c r="I40" i="27"/>
  <c r="I42" i="27"/>
  <c r="I43" i="27"/>
  <c r="I44" i="27"/>
  <c r="I43" i="23"/>
  <c r="I42" i="23"/>
  <c r="I41" i="23"/>
  <c r="I40" i="23"/>
  <c r="I47" i="23"/>
  <c r="I44" i="23"/>
  <c r="I46" i="23"/>
  <c r="I45" i="23"/>
  <c r="I47" i="15"/>
  <c r="I46" i="15"/>
  <c r="I45" i="15"/>
  <c r="I44" i="15"/>
  <c r="I43" i="15"/>
  <c r="I40" i="15"/>
  <c r="I48" i="15" s="1"/>
  <c r="I61" i="15" s="1"/>
  <c r="I63" i="15" s="1"/>
  <c r="I125" i="15" s="1"/>
  <c r="I42" i="15"/>
  <c r="I41" i="15"/>
  <c r="I47" i="16"/>
  <c r="I46" i="16"/>
  <c r="I45" i="16"/>
  <c r="I44" i="16"/>
  <c r="I43" i="16"/>
  <c r="I42" i="16"/>
  <c r="I41" i="16"/>
  <c r="I40" i="16"/>
  <c r="I60" i="25"/>
  <c r="K38" i="25"/>
  <c r="I41" i="33"/>
  <c r="I40" i="33"/>
  <c r="I47" i="33"/>
  <c r="I44" i="33"/>
  <c r="I43" i="33"/>
  <c r="I42" i="33"/>
  <c r="I46" i="33"/>
  <c r="I45" i="33"/>
  <c r="I43" i="31"/>
  <c r="I42" i="31"/>
  <c r="I41" i="31"/>
  <c r="I46" i="31"/>
  <c r="I45" i="31"/>
  <c r="I44" i="31"/>
  <c r="I47" i="31"/>
  <c r="I40" i="31"/>
  <c r="I48" i="31" s="1"/>
  <c r="I61" i="31" s="1"/>
  <c r="I63" i="31" s="1"/>
  <c r="I125" i="31" s="1"/>
  <c r="I129" i="31" s="1"/>
  <c r="I48" i="14"/>
  <c r="I61" i="14" s="1"/>
  <c r="I63" i="14" s="1"/>
  <c r="I125" i="14" s="1"/>
  <c r="I48" i="26"/>
  <c r="I61" i="26" s="1"/>
  <c r="I63" i="26" s="1"/>
  <c r="I125" i="26" s="1"/>
  <c r="I47" i="21"/>
  <c r="I46" i="21"/>
  <c r="I45" i="21"/>
  <c r="I44" i="21"/>
  <c r="I43" i="21"/>
  <c r="I40" i="21"/>
  <c r="I42" i="21"/>
  <c r="I41" i="21"/>
  <c r="I45" i="17"/>
  <c r="I43" i="17"/>
  <c r="I41" i="17"/>
  <c r="I46" i="17"/>
  <c r="I47" i="17"/>
  <c r="I44" i="17"/>
  <c r="I42" i="17"/>
  <c r="I40" i="17"/>
  <c r="I47" i="11"/>
  <c r="I46" i="11"/>
  <c r="I45" i="11"/>
  <c r="I43" i="11"/>
  <c r="I40" i="11"/>
  <c r="I41" i="11"/>
  <c r="I44" i="11"/>
  <c r="I42" i="11"/>
  <c r="I45" i="29"/>
  <c r="I44" i="29"/>
  <c r="I43" i="29"/>
  <c r="I40" i="29"/>
  <c r="I47" i="29"/>
  <c r="I46" i="29"/>
  <c r="I41" i="29"/>
  <c r="I42" i="29"/>
  <c r="I45" i="28"/>
  <c r="I44" i="28"/>
  <c r="I43" i="28"/>
  <c r="I40" i="28"/>
  <c r="I47" i="28"/>
  <c r="I46" i="28"/>
  <c r="I41" i="28"/>
  <c r="I42" i="28"/>
  <c r="I46" i="19"/>
  <c r="I45" i="19"/>
  <c r="I44" i="19"/>
  <c r="I43" i="19"/>
  <c r="I42" i="19"/>
  <c r="I47" i="19"/>
  <c r="I40" i="19"/>
  <c r="I41" i="19"/>
  <c r="I44" i="30"/>
  <c r="I43" i="30"/>
  <c r="I42" i="30"/>
  <c r="I47" i="30"/>
  <c r="I46" i="30"/>
  <c r="I45" i="30"/>
  <c r="I41" i="30"/>
  <c r="I40" i="30"/>
  <c r="I45" i="12"/>
  <c r="I44" i="12"/>
  <c r="I43" i="12"/>
  <c r="I42" i="12"/>
  <c r="I41" i="12"/>
  <c r="I46" i="12"/>
  <c r="I40" i="12"/>
  <c r="I47" i="12"/>
  <c r="I43" i="18"/>
  <c r="I42" i="18"/>
  <c r="I41" i="18"/>
  <c r="I40" i="18"/>
  <c r="I48" i="18" s="1"/>
  <c r="I61" i="18" s="1"/>
  <c r="I63" i="18" s="1"/>
  <c r="I125" i="18" s="1"/>
  <c r="I47" i="18"/>
  <c r="I44" i="18"/>
  <c r="I46" i="18"/>
  <c r="I45" i="18"/>
  <c r="I45" i="22"/>
  <c r="I44" i="22"/>
  <c r="I43" i="22"/>
  <c r="I42" i="22"/>
  <c r="I41" i="22"/>
  <c r="I46" i="22"/>
  <c r="I40" i="22"/>
  <c r="I47" i="22"/>
  <c r="I40" i="34"/>
  <c r="I47" i="34"/>
  <c r="I46" i="34"/>
  <c r="I45" i="34"/>
  <c r="I43" i="34"/>
  <c r="I42" i="34"/>
  <c r="I41" i="34"/>
  <c r="I44" i="34"/>
  <c r="I43" i="13"/>
  <c r="I42" i="13"/>
  <c r="I41" i="13"/>
  <c r="I40" i="13"/>
  <c r="I47" i="13"/>
  <c r="I44" i="13"/>
  <c r="I45" i="13"/>
  <c r="I46" i="13"/>
  <c r="I41" i="9"/>
  <c r="I44" i="9"/>
  <c r="I43" i="9"/>
  <c r="I42" i="9"/>
  <c r="I40" i="9"/>
  <c r="I45" i="9"/>
  <c r="I47" i="9"/>
  <c r="I46" i="9"/>
  <c r="I48" i="24"/>
  <c r="I61" i="24" s="1"/>
  <c r="I63" i="24" s="1"/>
  <c r="I125" i="24" s="1"/>
  <c r="I42" i="10"/>
  <c r="I41" i="10"/>
  <c r="I40" i="10"/>
  <c r="I47" i="10"/>
  <c r="I46" i="10"/>
  <c r="I45" i="10"/>
  <c r="I44" i="10"/>
  <c r="I43" i="10"/>
  <c r="I42" i="32"/>
  <c r="I41" i="32"/>
  <c r="I40" i="32"/>
  <c r="I45" i="32"/>
  <c r="I44" i="32"/>
  <c r="I43" i="32"/>
  <c r="I46" i="32"/>
  <c r="I47" i="32"/>
  <c r="L15" i="4" l="1"/>
  <c r="N15" i="4" s="1"/>
  <c r="O15" i="4" s="1"/>
  <c r="I105" i="31"/>
  <c r="I48" i="19"/>
  <c r="I61" i="19" s="1"/>
  <c r="I63" i="19" s="1"/>
  <c r="I125" i="19" s="1"/>
  <c r="I48" i="17"/>
  <c r="I61" i="17" s="1"/>
  <c r="I63" i="17" s="1"/>
  <c r="I125" i="17" s="1"/>
  <c r="I43" i="25"/>
  <c r="I42" i="25"/>
  <c r="I40" i="25"/>
  <c r="I47" i="25"/>
  <c r="I46" i="25"/>
  <c r="I41" i="25"/>
  <c r="I44" i="25"/>
  <c r="I45" i="25"/>
  <c r="I48" i="27"/>
  <c r="I61" i="27" s="1"/>
  <c r="I63" i="27" s="1"/>
  <c r="I125" i="27" s="1"/>
  <c r="I48" i="20"/>
  <c r="I61" i="20" s="1"/>
  <c r="I63" i="20" s="1"/>
  <c r="I125" i="20" s="1"/>
  <c r="I48" i="34"/>
  <c r="I61" i="34" s="1"/>
  <c r="I63" i="34" s="1"/>
  <c r="I125" i="34" s="1"/>
  <c r="I129" i="34" s="1"/>
  <c r="I48" i="11"/>
  <c r="I61" i="11" s="1"/>
  <c r="I63" i="11" s="1"/>
  <c r="I125" i="11" s="1"/>
  <c r="I129" i="11" s="1"/>
  <c r="I48" i="23"/>
  <c r="I61" i="23" s="1"/>
  <c r="I63" i="23" s="1"/>
  <c r="I125" i="23" s="1"/>
  <c r="I48" i="28"/>
  <c r="I61" i="28" s="1"/>
  <c r="I63" i="28" s="1"/>
  <c r="I125" i="28" s="1"/>
  <c r="I129" i="28" s="1"/>
  <c r="I48" i="29"/>
  <c r="I61" i="29" s="1"/>
  <c r="I63" i="29" s="1"/>
  <c r="I125" i="29" s="1"/>
  <c r="I129" i="29" s="1"/>
  <c r="I48" i="21"/>
  <c r="I61" i="21" s="1"/>
  <c r="I63" i="21" s="1"/>
  <c r="I125" i="21" s="1"/>
  <c r="I48" i="16"/>
  <c r="I61" i="16" s="1"/>
  <c r="I63" i="16" s="1"/>
  <c r="I125" i="16" s="1"/>
  <c r="I48" i="10"/>
  <c r="I61" i="10" s="1"/>
  <c r="I63" i="10" s="1"/>
  <c r="I125" i="10" s="1"/>
  <c r="I129" i="10" s="1"/>
  <c r="I48" i="9"/>
  <c r="I61" i="9" s="1"/>
  <c r="I63" i="9" s="1"/>
  <c r="I125" i="9" s="1"/>
  <c r="I129" i="9" s="1"/>
  <c r="I48" i="22"/>
  <c r="I61" i="22" s="1"/>
  <c r="I63" i="22" s="1"/>
  <c r="I125" i="22" s="1"/>
  <c r="I48" i="12"/>
  <c r="I61" i="12" s="1"/>
  <c r="I63" i="12" s="1"/>
  <c r="I125" i="12" s="1"/>
  <c r="I48" i="32"/>
  <c r="I61" i="32" s="1"/>
  <c r="I63" i="32" s="1"/>
  <c r="I125" i="32" s="1"/>
  <c r="I129" i="32" s="1"/>
  <c r="I48" i="13"/>
  <c r="I61" i="13" s="1"/>
  <c r="I63" i="13" s="1"/>
  <c r="I125" i="13" s="1"/>
  <c r="I48" i="30"/>
  <c r="I61" i="30" s="1"/>
  <c r="I63" i="30" s="1"/>
  <c r="I125" i="30" s="1"/>
  <c r="I129" i="30" s="1"/>
  <c r="I48" i="33"/>
  <c r="I61" i="33" s="1"/>
  <c r="I63" i="33" s="1"/>
  <c r="I125" i="33" s="1"/>
  <c r="I129" i="33" s="1"/>
  <c r="L16" i="4" l="1"/>
  <c r="N16" i="4" s="1"/>
  <c r="O16" i="4" s="1"/>
  <c r="I105" i="29"/>
  <c r="I105" i="28"/>
  <c r="I105" i="30"/>
  <c r="I105" i="9"/>
  <c r="I105" i="33"/>
  <c r="I105" i="10"/>
  <c r="I105" i="11"/>
  <c r="I106" i="31"/>
  <c r="I116" i="31" s="1"/>
  <c r="I118" i="31" s="1"/>
  <c r="I105" i="34"/>
  <c r="I48" i="25"/>
  <c r="I61" i="25" s="1"/>
  <c r="I63" i="25" s="1"/>
  <c r="I125" i="25" s="1"/>
  <c r="I105" i="32"/>
  <c r="L17" i="4" l="1"/>
  <c r="N17" i="4" s="1"/>
  <c r="O17" i="4" s="1"/>
  <c r="I110" i="31"/>
  <c r="I109" i="31"/>
  <c r="I120" i="31"/>
  <c r="I108" i="31"/>
  <c r="I111" i="31" s="1"/>
  <c r="I130" i="31" s="1"/>
  <c r="I131" i="31" s="1"/>
  <c r="I116" i="9"/>
  <c r="I118" i="9" s="1"/>
  <c r="I116" i="30"/>
  <c r="I118" i="30" s="1"/>
  <c r="I106" i="28"/>
  <c r="I106" i="9"/>
  <c r="I106" i="10"/>
  <c r="I106" i="29"/>
  <c r="I116" i="29"/>
  <c r="I118" i="29" s="1"/>
  <c r="I116" i="28"/>
  <c r="I118" i="28" s="1"/>
  <c r="I106" i="30"/>
  <c r="I106" i="33"/>
  <c r="I116" i="33" s="1"/>
  <c r="I118" i="33" s="1"/>
  <c r="I116" i="10"/>
  <c r="I118" i="10" s="1"/>
  <c r="I106" i="34"/>
  <c r="I106" i="32"/>
  <c r="I116" i="32" s="1"/>
  <c r="I118" i="32" s="1"/>
  <c r="I116" i="34"/>
  <c r="I118" i="34" s="1"/>
  <c r="I106" i="11"/>
  <c r="I116" i="11" s="1"/>
  <c r="I118" i="11" s="1"/>
  <c r="L18" i="4" l="1"/>
  <c r="N18" i="4" s="1"/>
  <c r="O18" i="4" s="1"/>
  <c r="I120" i="33"/>
  <c r="I108" i="33"/>
  <c r="I110" i="33"/>
  <c r="I109" i="33"/>
  <c r="I110" i="11"/>
  <c r="I109" i="11"/>
  <c r="I108" i="11"/>
  <c r="I146" i="11" s="1"/>
  <c r="I149" i="11" s="1"/>
  <c r="I120" i="11"/>
  <c r="B134" i="31"/>
  <c r="H40" i="3"/>
  <c r="H284" i="2"/>
  <c r="I284" i="2" s="1"/>
  <c r="H440" i="2"/>
  <c r="I440" i="2" s="1"/>
  <c r="H163" i="2"/>
  <c r="I163" i="2" s="1"/>
  <c r="H396" i="2"/>
  <c r="I396" i="2" s="1"/>
  <c r="H221" i="2"/>
  <c r="I221" i="2" s="1"/>
  <c r="H96" i="2"/>
  <c r="I96" i="2" s="1"/>
  <c r="H484" i="2"/>
  <c r="I484" i="2" s="1"/>
  <c r="H340" i="2"/>
  <c r="I340" i="2" s="1"/>
  <c r="I109" i="32"/>
  <c r="I120" i="32"/>
  <c r="I108" i="32"/>
  <c r="I111" i="32" s="1"/>
  <c r="I130" i="32" s="1"/>
  <c r="I131" i="32" s="1"/>
  <c r="I110" i="32"/>
  <c r="I120" i="10"/>
  <c r="I108" i="10"/>
  <c r="I110" i="10"/>
  <c r="I109" i="10"/>
  <c r="I110" i="34"/>
  <c r="I109" i="34"/>
  <c r="I120" i="34"/>
  <c r="I108" i="34"/>
  <c r="I110" i="29"/>
  <c r="I108" i="29"/>
  <c r="I111" i="29" s="1"/>
  <c r="I130" i="29" s="1"/>
  <c r="I131" i="29" s="1"/>
  <c r="I120" i="29"/>
  <c r="I109" i="29"/>
  <c r="I111" i="11"/>
  <c r="I110" i="9"/>
  <c r="I109" i="9"/>
  <c r="I108" i="9"/>
  <c r="I120" i="9"/>
  <c r="I110" i="28"/>
  <c r="I120" i="28"/>
  <c r="I108" i="28"/>
  <c r="I111" i="28" s="1"/>
  <c r="I130" i="28" s="1"/>
  <c r="I131" i="28" s="1"/>
  <c r="I109" i="28"/>
  <c r="I110" i="30"/>
  <c r="I109" i="30"/>
  <c r="I120" i="30"/>
  <c r="I108" i="30"/>
  <c r="I111" i="30" s="1"/>
  <c r="I130" i="30" s="1"/>
  <c r="I131" i="30" s="1"/>
  <c r="L19" i="4" l="1"/>
  <c r="N19" i="4" s="1"/>
  <c r="O19" i="4" s="1"/>
  <c r="B134" i="28"/>
  <c r="H62" i="3"/>
  <c r="H42" i="3"/>
  <c r="H87" i="3"/>
  <c r="B134" i="29"/>
  <c r="H79" i="3"/>
  <c r="B134" i="30"/>
  <c r="H61" i="3"/>
  <c r="I130" i="11"/>
  <c r="I131" i="11" s="1"/>
  <c r="I148" i="11"/>
  <c r="B134" i="32"/>
  <c r="H89" i="3"/>
  <c r="H611" i="2"/>
  <c r="I611" i="2" s="1"/>
  <c r="H534" i="2"/>
  <c r="I534" i="2" s="1"/>
  <c r="H59" i="3"/>
  <c r="I111" i="10"/>
  <c r="I130" i="10" s="1"/>
  <c r="I131" i="10" s="1"/>
  <c r="I146" i="9"/>
  <c r="I149" i="9" s="1"/>
  <c r="I111" i="9"/>
  <c r="I111" i="33"/>
  <c r="I130" i="33" s="1"/>
  <c r="I131" i="33" s="1"/>
  <c r="I111" i="34"/>
  <c r="I130" i="34" s="1"/>
  <c r="I131" i="34" s="1"/>
  <c r="B134" i="34" s="1"/>
  <c r="L20" i="4" l="1"/>
  <c r="N20" i="4" s="1"/>
  <c r="O20" i="4" s="1"/>
  <c r="I130" i="9"/>
  <c r="I131" i="9" s="1"/>
  <c r="I148" i="9"/>
  <c r="B134" i="33"/>
  <c r="H88" i="3"/>
  <c r="H41" i="3"/>
  <c r="H60" i="3"/>
  <c r="H82" i="3"/>
  <c r="B140" i="10"/>
  <c r="B135" i="10"/>
  <c r="H27" i="3"/>
  <c r="H69" i="3"/>
  <c r="H56" i="3"/>
  <c r="B158" i="11"/>
  <c r="B153" i="11"/>
  <c r="H29" i="3"/>
  <c r="H72" i="3"/>
  <c r="H14" i="3"/>
  <c r="H10" i="3"/>
  <c r="H64" i="3"/>
  <c r="H20" i="3"/>
  <c r="H37" i="3"/>
  <c r="H7" i="3"/>
  <c r="H44" i="3"/>
  <c r="H84" i="3"/>
  <c r="L21" i="4" l="1"/>
  <c r="N21" i="4" s="1"/>
  <c r="O21" i="4" s="1"/>
  <c r="B158" i="9"/>
  <c r="H55" i="3"/>
  <c r="B153" i="9"/>
  <c r="L22" i="4" l="1"/>
  <c r="N22" i="4" s="1"/>
  <c r="O22" i="4" s="1"/>
  <c r="K24" i="4" l="1"/>
  <c r="L23" i="4"/>
  <c r="N23" i="4" s="1"/>
  <c r="O23" i="4" s="1"/>
  <c r="K25" i="4" l="1"/>
  <c r="L24" i="4"/>
  <c r="N24" i="4" s="1"/>
  <c r="O24" i="4" s="1"/>
  <c r="K26" i="4" l="1"/>
  <c r="L25" i="4"/>
  <c r="N25" i="4" s="1"/>
  <c r="O25" i="4" s="1"/>
  <c r="K27" i="4" l="1"/>
  <c r="L26" i="4"/>
  <c r="N26" i="4" s="1"/>
  <c r="O26" i="4" s="1"/>
  <c r="K28" i="4" l="1"/>
  <c r="L27" i="4"/>
  <c r="N27" i="4" s="1"/>
  <c r="O27" i="4" s="1"/>
  <c r="K29" i="4" l="1"/>
  <c r="L28" i="4"/>
  <c r="N28" i="4" s="1"/>
  <c r="O28" i="4" s="1"/>
  <c r="L29" i="4" l="1"/>
  <c r="N29" i="4" s="1"/>
  <c r="O29" i="4" s="1"/>
  <c r="K31" i="4"/>
  <c r="K30" i="4"/>
  <c r="L30" i="4" s="1"/>
  <c r="N30" i="4" s="1"/>
  <c r="O30" i="4" s="1"/>
  <c r="L31" i="4" l="1"/>
  <c r="N31" i="4" s="1"/>
  <c r="K32" i="4"/>
  <c r="L32" i="4" l="1"/>
  <c r="N32" i="4" s="1"/>
  <c r="O32" i="4" s="1"/>
  <c r="K33" i="4"/>
  <c r="L33" i="4" s="1"/>
  <c r="N33" i="4" s="1"/>
  <c r="O33" i="4" s="1"/>
  <c r="O31" i="4"/>
  <c r="N34" i="4"/>
  <c r="N36" i="4" s="1"/>
  <c r="O34" i="4" l="1"/>
  <c r="I98" i="21"/>
  <c r="I101" i="21" s="1"/>
  <c r="I128" i="21" s="1"/>
  <c r="I129" i="21" s="1"/>
  <c r="I105" i="21" s="1"/>
  <c r="I106" i="21" s="1"/>
  <c r="I116" i="21" s="1"/>
  <c r="I118" i="21" s="1"/>
  <c r="I98" i="13"/>
  <c r="I101" i="13" s="1"/>
  <c r="I128" i="13" s="1"/>
  <c r="I129" i="13" s="1"/>
  <c r="I105" i="13" s="1"/>
  <c r="I106" i="13" s="1"/>
  <c r="I116" i="13" s="1"/>
  <c r="I118" i="13" s="1"/>
  <c r="I98" i="26"/>
  <c r="I101" i="26" s="1"/>
  <c r="I128" i="26" s="1"/>
  <c r="I129" i="26" s="1"/>
  <c r="I105" i="26" s="1"/>
  <c r="I106" i="26" s="1"/>
  <c r="I116" i="26" s="1"/>
  <c r="I118" i="26" s="1"/>
  <c r="I98" i="27"/>
  <c r="I101" i="27" s="1"/>
  <c r="I128" i="27" s="1"/>
  <c r="I129" i="27" s="1"/>
  <c r="I105" i="27" s="1"/>
  <c r="I106" i="27" s="1"/>
  <c r="I116" i="27" s="1"/>
  <c r="I118" i="27" s="1"/>
  <c r="I98" i="20"/>
  <c r="I101" i="20" s="1"/>
  <c r="I128" i="20" s="1"/>
  <c r="I129" i="20" s="1"/>
  <c r="I105" i="20" s="1"/>
  <c r="I106" i="20" s="1"/>
  <c r="I116" i="20" s="1"/>
  <c r="I118" i="20" s="1"/>
  <c r="I98" i="12"/>
  <c r="I101" i="12" s="1"/>
  <c r="I128" i="12" s="1"/>
  <c r="I129" i="12" s="1"/>
  <c r="I105" i="12" s="1"/>
  <c r="I106" i="12" s="1"/>
  <c r="I116" i="12" s="1"/>
  <c r="I118" i="12" s="1"/>
  <c r="I98" i="22"/>
  <c r="I101" i="22" s="1"/>
  <c r="I128" i="22" s="1"/>
  <c r="I129" i="22" s="1"/>
  <c r="I105" i="22" s="1"/>
  <c r="I106" i="22" s="1"/>
  <c r="I116" i="22" s="1"/>
  <c r="I118" i="22" s="1"/>
  <c r="I98" i="17"/>
  <c r="I101" i="17" s="1"/>
  <c r="I128" i="17" s="1"/>
  <c r="I129" i="17" s="1"/>
  <c r="I105" i="17" s="1"/>
  <c r="I106" i="17" s="1"/>
  <c r="I116" i="17" s="1"/>
  <c r="I118" i="17" s="1"/>
  <c r="I98" i="24"/>
  <c r="I101" i="24" s="1"/>
  <c r="I128" i="24" s="1"/>
  <c r="I129" i="24" s="1"/>
  <c r="I105" i="24" s="1"/>
  <c r="I106" i="24" s="1"/>
  <c r="I116" i="24" s="1"/>
  <c r="I118" i="24" s="1"/>
  <c r="I98" i="19"/>
  <c r="I101" i="19" s="1"/>
  <c r="I128" i="19" s="1"/>
  <c r="I129" i="19" s="1"/>
  <c r="I105" i="19" s="1"/>
  <c r="I106" i="19" s="1"/>
  <c r="I98" i="16"/>
  <c r="I101" i="16" s="1"/>
  <c r="I128" i="16" s="1"/>
  <c r="I129" i="16" s="1"/>
  <c r="I105" i="16" s="1"/>
  <c r="I106" i="16" s="1"/>
  <c r="I116" i="16" s="1"/>
  <c r="I118" i="16" s="1"/>
  <c r="I98" i="25"/>
  <c r="I101" i="25" s="1"/>
  <c r="I128" i="25" s="1"/>
  <c r="I129" i="25" s="1"/>
  <c r="I105" i="25" s="1"/>
  <c r="I106" i="25" s="1"/>
  <c r="I116" i="25" s="1"/>
  <c r="I118" i="25" s="1"/>
  <c r="I98" i="23"/>
  <c r="I101" i="23" s="1"/>
  <c r="I128" i="23" s="1"/>
  <c r="I129" i="23" s="1"/>
  <c r="I105" i="23" s="1"/>
  <c r="I106" i="23" s="1"/>
  <c r="I116" i="23" s="1"/>
  <c r="I118" i="23" s="1"/>
  <c r="I98" i="18"/>
  <c r="I101" i="18" s="1"/>
  <c r="I128" i="18" s="1"/>
  <c r="I129" i="18" s="1"/>
  <c r="I105" i="18" s="1"/>
  <c r="I106" i="18" s="1"/>
  <c r="I98" i="15"/>
  <c r="I101" i="15" s="1"/>
  <c r="I128" i="15" s="1"/>
  <c r="I129" i="15" s="1"/>
  <c r="I105" i="15" s="1"/>
  <c r="I106" i="15" s="1"/>
  <c r="I116" i="15" s="1"/>
  <c r="I118" i="15" s="1"/>
  <c r="I98" i="14"/>
  <c r="I101" i="14" s="1"/>
  <c r="I128" i="14" s="1"/>
  <c r="I129" i="14" s="1"/>
  <c r="I105" i="14" s="1"/>
  <c r="I106" i="14" s="1"/>
  <c r="I116" i="14" s="1"/>
  <c r="I118" i="14" s="1"/>
  <c r="I116" i="18" l="1"/>
  <c r="I118" i="18" s="1"/>
  <c r="I110" i="18" s="1"/>
  <c r="I116" i="19"/>
  <c r="I118" i="19" s="1"/>
  <c r="I120" i="19" s="1"/>
  <c r="I110" i="21"/>
  <c r="I109" i="21"/>
  <c r="I120" i="21"/>
  <c r="I108" i="21"/>
  <c r="I120" i="13"/>
  <c r="I108" i="13"/>
  <c r="I109" i="13"/>
  <c r="I110" i="13"/>
  <c r="I110" i="17"/>
  <c r="I109" i="17"/>
  <c r="I120" i="17"/>
  <c r="I108" i="17"/>
  <c r="I110" i="24"/>
  <c r="I109" i="24"/>
  <c r="I120" i="24"/>
  <c r="I108" i="24"/>
  <c r="I110" i="27"/>
  <c r="I120" i="27"/>
  <c r="I109" i="27"/>
  <c r="I108" i="27"/>
  <c r="I120" i="23"/>
  <c r="I108" i="23"/>
  <c r="I109" i="23"/>
  <c r="I110" i="23"/>
  <c r="I109" i="20"/>
  <c r="I120" i="20"/>
  <c r="I108" i="20"/>
  <c r="I110" i="20"/>
  <c r="I110" i="22"/>
  <c r="I109" i="22"/>
  <c r="I120" i="22"/>
  <c r="I108" i="22"/>
  <c r="I120" i="25"/>
  <c r="I108" i="25"/>
  <c r="I110" i="25"/>
  <c r="I109" i="25"/>
  <c r="I108" i="16"/>
  <c r="I120" i="16"/>
  <c r="I109" i="16"/>
  <c r="I110" i="16"/>
  <c r="I110" i="12"/>
  <c r="I109" i="12"/>
  <c r="I120" i="12"/>
  <c r="I108" i="12"/>
  <c r="I120" i="26"/>
  <c r="I108" i="26"/>
  <c r="I110" i="26"/>
  <c r="I109" i="26"/>
  <c r="I110" i="14"/>
  <c r="I109" i="14"/>
  <c r="I108" i="14"/>
  <c r="I120" i="14"/>
  <c r="I109" i="15"/>
  <c r="I110" i="15"/>
  <c r="I108" i="15"/>
  <c r="I120" i="15"/>
  <c r="I109" i="18" l="1"/>
  <c r="I108" i="19"/>
  <c r="I109" i="19"/>
  <c r="I111" i="27"/>
  <c r="I130" i="27" s="1"/>
  <c r="I131" i="27" s="1"/>
  <c r="B134" i="27" s="1"/>
  <c r="I111" i="17"/>
  <c r="I130" i="17" s="1"/>
  <c r="I131" i="17" s="1"/>
  <c r="B135" i="17" s="1"/>
  <c r="I111" i="21"/>
  <c r="I130" i="21" s="1"/>
  <c r="I131" i="21" s="1"/>
  <c r="B135" i="21" s="1"/>
  <c r="I110" i="19"/>
  <c r="I108" i="18"/>
  <c r="I111" i="18" s="1"/>
  <c r="I130" i="18" s="1"/>
  <c r="I131" i="18" s="1"/>
  <c r="I120" i="18"/>
  <c r="I111" i="12"/>
  <c r="I130" i="12" s="1"/>
  <c r="I131" i="12" s="1"/>
  <c r="H34" i="3" s="1"/>
  <c r="I111" i="26"/>
  <c r="I130" i="26" s="1"/>
  <c r="I131" i="26" s="1"/>
  <c r="H51" i="3" s="1"/>
  <c r="I111" i="16"/>
  <c r="I130" i="16" s="1"/>
  <c r="I131" i="16" s="1"/>
  <c r="B135" i="16" s="1"/>
  <c r="I111" i="24"/>
  <c r="I130" i="24" s="1"/>
  <c r="I131" i="24" s="1"/>
  <c r="B135" i="24" s="1"/>
  <c r="I111" i="15"/>
  <c r="I130" i="15" s="1"/>
  <c r="I131" i="15" s="1"/>
  <c r="H31" i="3" s="1"/>
  <c r="I111" i="20"/>
  <c r="I130" i="20" s="1"/>
  <c r="I131" i="20" s="1"/>
  <c r="I111" i="13"/>
  <c r="I130" i="13" s="1"/>
  <c r="I131" i="13" s="1"/>
  <c r="I111" i="22"/>
  <c r="I130" i="22" s="1"/>
  <c r="I131" i="22" s="1"/>
  <c r="I111" i="25"/>
  <c r="I130" i="25" s="1"/>
  <c r="I131" i="25" s="1"/>
  <c r="I111" i="14"/>
  <c r="I130" i="14" s="1"/>
  <c r="I131" i="14" s="1"/>
  <c r="I111" i="23"/>
  <c r="I130" i="23" s="1"/>
  <c r="I131" i="23" s="1"/>
  <c r="I111" i="19" l="1"/>
  <c r="I130" i="19" s="1"/>
  <c r="I131" i="19" s="1"/>
  <c r="B135" i="19" s="1"/>
  <c r="H78" i="3"/>
  <c r="H58" i="3"/>
  <c r="H25" i="3"/>
  <c r="H85" i="3"/>
  <c r="H76" i="3"/>
  <c r="H46" i="3"/>
  <c r="B136" i="12"/>
  <c r="H35" i="3"/>
  <c r="H47" i="3"/>
  <c r="H54" i="3"/>
  <c r="H81" i="3"/>
  <c r="H22" i="3"/>
  <c r="H33" i="3"/>
  <c r="B135" i="15"/>
  <c r="H66" i="3"/>
  <c r="B134" i="26"/>
  <c r="H39" i="3"/>
  <c r="H50" i="3"/>
  <c r="H48" i="3"/>
  <c r="H67" i="3"/>
  <c r="H16" i="3"/>
  <c r="B135" i="14"/>
  <c r="H18" i="3"/>
  <c r="H38" i="3"/>
  <c r="H26" i="3"/>
  <c r="B135" i="20"/>
  <c r="H23" i="3"/>
  <c r="H17" i="3"/>
  <c r="H12" i="3"/>
  <c r="H8" i="3"/>
  <c r="I7" i="3" s="1"/>
  <c r="H133" i="2" s="1"/>
  <c r="I133" i="2" s="1"/>
  <c r="H49" i="3"/>
  <c r="H68" i="3"/>
  <c r="H32" i="3"/>
  <c r="H77" i="3"/>
  <c r="B134" i="25"/>
  <c r="H80" i="3"/>
  <c r="B135" i="22"/>
  <c r="H24" i="3"/>
  <c r="H36" i="3"/>
  <c r="H52" i="3"/>
  <c r="B135" i="23"/>
  <c r="H53" i="3"/>
  <c r="H83" i="3"/>
  <c r="B135" i="18"/>
  <c r="H73" i="3"/>
  <c r="C136" i="13"/>
  <c r="H86" i="3"/>
  <c r="H65" i="3"/>
  <c r="H45" i="3"/>
  <c r="H21" i="3"/>
  <c r="H75" i="3"/>
  <c r="H30" i="3"/>
  <c r="H11" i="3"/>
  <c r="I11" i="3" s="1"/>
  <c r="H128" i="2" s="1"/>
  <c r="I128" i="2" s="1"/>
  <c r="H15" i="3"/>
  <c r="H57" i="3"/>
  <c r="H74" i="3" l="1"/>
  <c r="I66" i="3"/>
  <c r="I33" i="3"/>
  <c r="H729" i="2" s="1"/>
  <c r="I729" i="2" s="1"/>
  <c r="I78" i="3"/>
  <c r="K71" i="3" s="1"/>
  <c r="L71" i="3" s="1"/>
  <c r="H459" i="2"/>
  <c r="I459" i="2" s="1"/>
  <c r="H310" i="2"/>
  <c r="I310" i="2" s="1"/>
  <c r="H639" i="2"/>
  <c r="I639" i="2" s="1"/>
  <c r="H501" i="2"/>
  <c r="I501" i="2" s="1"/>
  <c r="H398" i="2"/>
  <c r="I398" i="2" s="1"/>
  <c r="H303" i="2"/>
  <c r="I303" i="2" s="1"/>
  <c r="H165" i="2"/>
  <c r="I165" i="2" s="1"/>
  <c r="H452" i="2"/>
  <c r="I452" i="2" s="1"/>
  <c r="H448" i="2"/>
  <c r="I448" i="2" s="1"/>
  <c r="K10" i="3"/>
  <c r="L10" i="3" s="1"/>
  <c r="H314" i="2"/>
  <c r="I314" i="2" s="1"/>
  <c r="H573" i="2"/>
  <c r="I573" i="2" s="1"/>
  <c r="H372" i="2"/>
  <c r="I372" i="2" s="1"/>
  <c r="H549" i="2"/>
  <c r="I549" i="2" s="1"/>
  <c r="H286" i="2"/>
  <c r="I286" i="2" s="1"/>
  <c r="H244" i="2"/>
  <c r="I244" i="2" s="1"/>
  <c r="H414" i="2"/>
  <c r="I414" i="2" s="1"/>
  <c r="H536" i="2"/>
  <c r="I536" i="2" s="1"/>
  <c r="H193" i="2"/>
  <c r="I193" i="2" s="1"/>
  <c r="H293" i="2"/>
  <c r="I293" i="2" s="1"/>
  <c r="I24" i="3"/>
  <c r="I54" i="3"/>
  <c r="H613" i="2"/>
  <c r="I613" i="2" s="1"/>
  <c r="K64" i="3"/>
  <c r="L64" i="3" s="1"/>
  <c r="I16" i="3"/>
  <c r="H620" i="2"/>
  <c r="I620" i="2" s="1"/>
  <c r="K7" i="3"/>
  <c r="L7" i="3" s="1"/>
  <c r="H418" i="2"/>
  <c r="I418" i="2" s="1"/>
  <c r="H197" i="2"/>
  <c r="I197" i="2" s="1"/>
  <c r="H402" i="2"/>
  <c r="I402" i="2" s="1"/>
  <c r="H360" i="2"/>
  <c r="I360" i="2" s="1"/>
  <c r="H498" i="2"/>
  <c r="I498" i="2" s="1"/>
  <c r="H744" i="2"/>
  <c r="I744" i="2" s="1"/>
  <c r="H578" i="2"/>
  <c r="I578" i="2" s="1"/>
  <c r="H508" i="2"/>
  <c r="I508" i="2" s="1"/>
  <c r="H456" i="2"/>
  <c r="I456" i="2" s="1"/>
  <c r="H411" i="2"/>
  <c r="I411" i="2" s="1"/>
  <c r="H405" i="2"/>
  <c r="I405" i="2" s="1"/>
  <c r="H363" i="2"/>
  <c r="I363" i="2" s="1"/>
  <c r="H357" i="2"/>
  <c r="I357" i="2" s="1"/>
  <c r="H351" i="2"/>
  <c r="I351" i="2" s="1"/>
  <c r="H235" i="2"/>
  <c r="I235" i="2" s="1"/>
  <c r="H559" i="2"/>
  <c r="I559" i="2" s="1"/>
  <c r="H553" i="2"/>
  <c r="I553" i="2" s="1"/>
  <c r="H290" i="2"/>
  <c r="I290" i="2" s="1"/>
  <c r="H260" i="2"/>
  <c r="I260" i="2" s="1"/>
  <c r="H254" i="2"/>
  <c r="I254" i="2" s="1"/>
  <c r="H248" i="2"/>
  <c r="I248" i="2" s="1"/>
  <c r="H190" i="2"/>
  <c r="I190" i="2" s="1"/>
  <c r="H184" i="2"/>
  <c r="I184" i="2" s="1"/>
  <c r="H178" i="2"/>
  <c r="I178" i="2" s="1"/>
  <c r="H139" i="2"/>
  <c r="I139" i="2" s="1"/>
  <c r="H110" i="2"/>
  <c r="I110" i="2" s="1"/>
  <c r="H104" i="2"/>
  <c r="I104" i="2" s="1"/>
  <c r="H511" i="2"/>
  <c r="I511" i="2" s="1"/>
  <c r="H556" i="2"/>
  <c r="I556" i="2" s="1"/>
  <c r="H623" i="2"/>
  <c r="I623" i="2" s="1"/>
  <c r="H241" i="2"/>
  <c r="I241" i="2" s="1"/>
  <c r="H505" i="2"/>
  <c r="I505" i="2" s="1"/>
  <c r="H408" i="2"/>
  <c r="I408" i="2" s="1"/>
  <c r="H307" i="2"/>
  <c r="I307" i="2" s="1"/>
  <c r="H238" i="2"/>
  <c r="I238" i="2" s="1"/>
  <c r="H232" i="2"/>
  <c r="I232" i="2" s="1"/>
  <c r="H125" i="2"/>
  <c r="I125" i="2" s="1"/>
  <c r="H122" i="2"/>
  <c r="I122" i="2" s="1"/>
  <c r="H354" i="2"/>
  <c r="I354" i="2" s="1"/>
  <c r="H175" i="2"/>
  <c r="I175" i="2" s="1"/>
  <c r="H136" i="2"/>
  <c r="I136" i="2" s="1"/>
  <c r="H113" i="2"/>
  <c r="I113" i="2" s="1"/>
  <c r="H251" i="2"/>
  <c r="I251" i="2" s="1"/>
  <c r="H181" i="2"/>
  <c r="I181" i="2" s="1"/>
  <c r="H107" i="2"/>
  <c r="I107" i="2" s="1"/>
  <c r="H257" i="2"/>
  <c r="I257" i="2" s="1"/>
  <c r="H187" i="2"/>
  <c r="I187" i="2" s="1"/>
  <c r="K29" i="3" l="1"/>
  <c r="L29" i="3" s="1"/>
  <c r="H775" i="2"/>
  <c r="H540" i="2"/>
  <c r="I540" i="2" s="1"/>
  <c r="H223" i="2"/>
  <c r="I223" i="2" s="1"/>
  <c r="H643" i="2"/>
  <c r="I643" i="2" s="1"/>
  <c r="H342" i="2"/>
  <c r="I342" i="2" s="1"/>
  <c r="H581" i="2"/>
  <c r="I581" i="2" s="1"/>
  <c r="K20" i="3"/>
  <c r="L20" i="3" s="1"/>
  <c r="H748" i="2"/>
  <c r="H633" i="2"/>
  <c r="I633" i="2" s="1"/>
  <c r="H566" i="2"/>
  <c r="I566" i="2" s="1"/>
  <c r="H297" i="2"/>
  <c r="I297" i="2" s="1"/>
  <c r="H98" i="2"/>
  <c r="H442" i="2"/>
  <c r="I442" i="2" s="1"/>
  <c r="H116" i="2"/>
  <c r="I116" i="2" s="1"/>
  <c r="H169" i="2"/>
  <c r="I169" i="2" s="1"/>
  <c r="H652" i="2"/>
  <c r="I652" i="2" s="1"/>
  <c r="H486" i="2"/>
  <c r="I486" i="2" s="1"/>
  <c r="H492" i="2"/>
  <c r="I492" i="2" s="1"/>
  <c r="H366" i="2"/>
  <c r="I366" i="2" s="1"/>
  <c r="K14" i="3"/>
  <c r="L14" i="3" s="1"/>
  <c r="H422" i="2"/>
  <c r="H626" i="2"/>
  <c r="I626" i="2" s="1"/>
  <c r="H680" i="2"/>
  <c r="I680" i="2" s="1"/>
  <c r="K44" i="3"/>
  <c r="L44" i="3" s="1"/>
  <c r="I775" i="2" l="1"/>
  <c r="D18" i="1"/>
  <c r="F18" i="1" s="1"/>
  <c r="I749" i="2"/>
  <c r="D12" i="1"/>
  <c r="F12" i="1" s="1"/>
  <c r="I423" i="2"/>
  <c r="H796" i="2"/>
  <c r="H319" i="2"/>
  <c r="H143" i="2"/>
  <c r="I144" i="2" s="1"/>
  <c r="I98" i="2"/>
  <c r="H591" i="2"/>
  <c r="H200" i="2"/>
  <c r="H515" i="2"/>
  <c r="H701" i="2"/>
  <c r="H264" i="2"/>
  <c r="I265" i="2" s="1"/>
  <c r="H375" i="2"/>
  <c r="H659" i="2"/>
  <c r="H464" i="2"/>
  <c r="D19" i="1" l="1"/>
  <c r="F19" i="1" s="1"/>
  <c r="I797" i="2"/>
  <c r="D17" i="1"/>
  <c r="F17" i="1" s="1"/>
  <c r="I702" i="2"/>
  <c r="D16" i="1"/>
  <c r="F16" i="1" s="1"/>
  <c r="I660" i="2"/>
  <c r="D15" i="1"/>
  <c r="F15" i="1" s="1"/>
  <c r="I592" i="2"/>
  <c r="D13" i="1"/>
  <c r="F13" i="1" s="1"/>
  <c r="I465" i="2"/>
  <c r="D11" i="1"/>
  <c r="F11" i="1" s="1"/>
  <c r="I378" i="2"/>
  <c r="D8" i="1"/>
  <c r="F8" i="1" s="1"/>
  <c r="I202" i="2"/>
  <c r="D10" i="1"/>
  <c r="F10" i="1" s="1"/>
  <c r="I320" i="2"/>
  <c r="D14" i="1"/>
  <c r="F14" i="1" s="1"/>
  <c r="I516" i="2"/>
  <c r="D7" i="1"/>
  <c r="F7" i="1" s="1"/>
  <c r="D9" i="1"/>
  <c r="F9" i="1" s="1"/>
  <c r="F20" i="1" l="1"/>
</calcChain>
</file>

<file path=xl/comments1.xml><?xml version="1.0" encoding="utf-8"?>
<comments xmlns="http://schemas.openxmlformats.org/spreadsheetml/2006/main">
  <authors>
    <author/>
  </authors>
  <commentList>
    <comment ref="G52" authorId="0" shapeId="0">
      <text>
        <r>
          <rPr>
            <sz val="10"/>
            <color rgb="FF000000"/>
            <rFont val="Arial"/>
            <charset val="1"/>
          </rPr>
          <t>======
ID#AAABDtmAxPI
Barbara Vale    (2023-12-22 18:02:18)
TT ASG E COPEIROS</t>
        </r>
      </text>
    </comment>
  </commentList>
</comments>
</file>

<file path=xl/sharedStrings.xml><?xml version="1.0" encoding="utf-8"?>
<sst xmlns="http://schemas.openxmlformats.org/spreadsheetml/2006/main" count="7322" uniqueCount="862">
  <si>
    <t>ANEXO I – Planilha de Custo e Formação de Preço Mensal</t>
  </si>
  <si>
    <t>Quadro Resumo - VALOR MENSAL DO CONTRATO</t>
  </si>
  <si>
    <t>CBA</t>
  </si>
  <si>
    <t>N de funcionários contratados</t>
  </si>
  <si>
    <t>VALOR MENSAL</t>
  </si>
  <si>
    <t>VALOR semestral</t>
  </si>
  <si>
    <t>LOTE 1</t>
  </si>
  <si>
    <t>LOTE 2</t>
  </si>
  <si>
    <t>LOTE 3</t>
  </si>
  <si>
    <t>LOTE 4</t>
  </si>
  <si>
    <t>LOTE 5</t>
  </si>
  <si>
    <t>LOTE 6</t>
  </si>
  <si>
    <t>LOTE 7</t>
  </si>
  <si>
    <t>LOTE 8</t>
  </si>
  <si>
    <t>LOTE 9</t>
  </si>
  <si>
    <t>LOTE 10</t>
  </si>
  <si>
    <t>LOTE 11</t>
  </si>
  <si>
    <t>LOTE 12</t>
  </si>
  <si>
    <t>LOTE 13</t>
  </si>
  <si>
    <t xml:space="preserve">TOTAL </t>
  </si>
  <si>
    <t>TOTAL DE FUNCIONÁRIOS POR FUNÇÃO DO CONTRATO</t>
  </si>
  <si>
    <t>FUNÇÃO</t>
  </si>
  <si>
    <t>CHEFE DE COZINHA</t>
  </si>
  <si>
    <t>COZINHEIROS PL</t>
  </si>
  <si>
    <t>COZINHEIRO DIARISTA</t>
  </si>
  <si>
    <t>AUX COZ PL</t>
  </si>
  <si>
    <t>AUX COZ DIARISTA</t>
  </si>
  <si>
    <t>AUX COZINHA NOTURNO PL</t>
  </si>
  <si>
    <t>COPEIRO PL</t>
  </si>
  <si>
    <t>COPEIRO DIARISTA</t>
  </si>
  <si>
    <t>COPEIRO NOTURNO</t>
  </si>
  <si>
    <t>ASG PL</t>
  </si>
  <si>
    <t>ASG DIARISTA</t>
  </si>
  <si>
    <t>ASG NOTURNO PL</t>
  </si>
  <si>
    <t>PADEIRO PL</t>
  </si>
  <si>
    <t>PADEIRO NOTURNO PL</t>
  </si>
  <si>
    <t>PADEIRO DIARISTA</t>
  </si>
  <si>
    <t>GARÇOM</t>
  </si>
  <si>
    <t>GARÇOM PL</t>
  </si>
  <si>
    <t>GARÇOM LÍDER</t>
  </si>
  <si>
    <t>AUXILIAR DE ESTOQUE</t>
  </si>
  <si>
    <t>AUXILIAR DE ESTOQUE PL</t>
  </si>
  <si>
    <t xml:space="preserve">ENCARREGADO </t>
  </si>
  <si>
    <t>TOTAL</t>
  </si>
  <si>
    <t>OBSERVAÇÕES</t>
  </si>
  <si>
    <t>SIGLAS</t>
  </si>
  <si>
    <t>DEFINIÇÕES</t>
  </si>
  <si>
    <t>ASG</t>
  </si>
  <si>
    <t>CARGO DE AUXILIAR DE SERVIÇOS GERAIS</t>
  </si>
  <si>
    <t>PL</t>
  </si>
  <si>
    <t>ESCALA DE TRABALHO 12X36H DIURNO OU NOTURNO</t>
  </si>
  <si>
    <t xml:space="preserve">D. </t>
  </si>
  <si>
    <t>TRABALHO EM REGIME DIARISTA</t>
  </si>
  <si>
    <t>ANEXO II – Dimensionamento de Pessoal por Lote</t>
  </si>
  <si>
    <t>LOTE 01</t>
  </si>
  <si>
    <t>N MILITARES LOTADOS</t>
  </si>
  <si>
    <t>Nº EQUIPE</t>
  </si>
  <si>
    <t>FUNÇÕES SUGERIDAS</t>
  </si>
  <si>
    <t>VALOR MENSAL DA EQUIPE</t>
  </si>
  <si>
    <t>Nº POR PL 12X36 HS</t>
  </si>
  <si>
    <t>ENCARREGADO DO LOTE 30%</t>
  </si>
  <si>
    <t xml:space="preserve"> SERRANA</t>
  </si>
  <si>
    <t>6º GBM FRIBURGO</t>
  </si>
  <si>
    <t>COZINHEIRO PL</t>
  </si>
  <si>
    <t>AUXILIAR DE COZINHA PL</t>
  </si>
  <si>
    <t>AUXILIAR DE COZINHA DIARISTA</t>
  </si>
  <si>
    <t>DBM 1/6 CORDEIRO</t>
  </si>
  <si>
    <t>DBM 2/6 CACHOEIRA MACACÚ</t>
  </si>
  <si>
    <t>DBM 3/6 BOM JARDIM</t>
  </si>
  <si>
    <t>DBM 4/6 CANTAGALO</t>
  </si>
  <si>
    <t>15º GBM PETRÓPOLIS</t>
  </si>
  <si>
    <t>DBM 1/15 TRES RIOS</t>
  </si>
  <si>
    <t>DBM 2/15 ITAIPAVA</t>
  </si>
  <si>
    <t xml:space="preserve">16º GBM TERESOPOLIS </t>
  </si>
  <si>
    <t>DBM 1/16 CARMO</t>
  </si>
  <si>
    <t>DBM 2/16 BONSUCESSO</t>
  </si>
  <si>
    <t>TOTAL DE MILITARES</t>
  </si>
  <si>
    <t>VALOR MENSAL DO LOTE</t>
  </si>
  <si>
    <t>VALOR ANUAL DO LOTE</t>
  </si>
  <si>
    <t>QUADRO RESUMO DE FUNCIONÁRIOS POR FUNÇÃO DO LOTE 1</t>
  </si>
  <si>
    <t>COPEIRO D.</t>
  </si>
  <si>
    <t>ENCARREGADO 30%</t>
  </si>
  <si>
    <t xml:space="preserve">TOTAL DO LOTE </t>
  </si>
  <si>
    <t xml:space="preserve">ENCARREGADO DO LOTE 30% </t>
  </si>
  <si>
    <t xml:space="preserve"> SUL</t>
  </si>
  <si>
    <t>7º GBM - Barra Mansa</t>
  </si>
  <si>
    <t>22º GBM VOLTA REDONDA</t>
  </si>
  <si>
    <t>DBM 1/22 BARRA DO PIRAÍ</t>
  </si>
  <si>
    <t>DBM 2/22 VALENÇA</t>
  </si>
  <si>
    <t>DBM 1/29 MIGUEL PEREIRA</t>
  </si>
  <si>
    <t>DBM 3/22 PIRAI</t>
  </si>
  <si>
    <t>DBM 2/29 VASSOURAS</t>
  </si>
  <si>
    <t>DBM 3/29 MENDES</t>
  </si>
  <si>
    <t>23º GBM RESENDE</t>
  </si>
  <si>
    <t>DBM 1/23 ITATIAIA</t>
  </si>
  <si>
    <t>QUADRO RESUMO DE FUNCIONÁRIOS POR FUNÇÃO LOTE 2</t>
  </si>
  <si>
    <t>TOTAL DO LOTE</t>
  </si>
  <si>
    <t xml:space="preserve"> NORTE NOROESTE</t>
  </si>
  <si>
    <t>5º GBM CAMPOS</t>
  </si>
  <si>
    <t>AJUDANTE DE COZINHA DIARISTA</t>
  </si>
  <si>
    <t>DBM 1/5 GUARUS</t>
  </si>
  <si>
    <t>DBM 2/5 SÃO FIDELIS</t>
  </si>
  <si>
    <t>DBM 3/5 SÃO JOAO DA BARRA</t>
  </si>
  <si>
    <t>DBM 4/5 CAMBUCI</t>
  </si>
  <si>
    <t>21º GBM ITAPERUNA</t>
  </si>
  <si>
    <t>DBM 1/21 ITAOCARA</t>
  </si>
  <si>
    <t>DBM 2/21 SANTO ANTONIO DE PADUA</t>
  </si>
  <si>
    <t>DBM 3/21 ITALVA</t>
  </si>
  <si>
    <t>DBM 4/21 NATIVIDADE</t>
  </si>
  <si>
    <t>DBM 5/21 BOM JESUS DE ITABAPOANA</t>
  </si>
  <si>
    <t xml:space="preserve">TOTAL DE MILITARES </t>
  </si>
  <si>
    <t>QUADRO RESUMO DE FUNCIONÁRIOS POR FUNÇÃO DO LOTE 3</t>
  </si>
  <si>
    <t>TOTAL DO LOTE 4</t>
  </si>
  <si>
    <t xml:space="preserve"> BAIXADA LITORÂNEA</t>
  </si>
  <si>
    <t>9º GBM MACAÉ</t>
  </si>
  <si>
    <t>DBM 1/9 CASEMIRO DE ABREU</t>
  </si>
  <si>
    <t>DBM 2/9 RIO DAS OSTRAS</t>
  </si>
  <si>
    <t>18º GBM CABO FRIO</t>
  </si>
  <si>
    <t>DBM 1/18 SÃO PEDRO</t>
  </si>
  <si>
    <t>DBM 2/18 BUZIOS</t>
  </si>
  <si>
    <t>27º GBM ARARUAMA</t>
  </si>
  <si>
    <t>DBM 1/27 SAQUAREMA</t>
  </si>
  <si>
    <t>QUADRO RESUMO DE FUNCIONÁRIOS POR FUNÇÃO DO LOTE 4</t>
  </si>
  <si>
    <t xml:space="preserve"> BAIXADA FLUMINENSE</t>
  </si>
  <si>
    <t>4º GBM NOVA IGUAÇU</t>
  </si>
  <si>
    <t>DBM 1/4 NILÓPOLIS</t>
  </si>
  <si>
    <t>DBM 2/4 BELFORD ROXO</t>
  </si>
  <si>
    <t>29º PARACAMBI</t>
  </si>
  <si>
    <t>DBM 3/4 SEROPÉDICA</t>
  </si>
  <si>
    <t>DBM 4/4 QUEIMADOS</t>
  </si>
  <si>
    <t>14º GBM DUQUE DE CAXIAS</t>
  </si>
  <si>
    <t>DBM 1/14 SÃO JOAO DE MERITI</t>
  </si>
  <si>
    <t>QUADRO DE FUNCIONÁRIOS POR FUNÇÃO LOTE 5</t>
  </si>
  <si>
    <t xml:space="preserve"> COSTA VERDE</t>
  </si>
  <si>
    <t>10º GBM ANGRA</t>
  </si>
  <si>
    <t>DBM 1/10 ITAGUAÍ</t>
  </si>
  <si>
    <t>DBM 2/10 ILHA GRANDE</t>
  </si>
  <si>
    <t>DBM 3/10 FRADE</t>
  </si>
  <si>
    <t>DBM 4/10 MANGARATIBA</t>
  </si>
  <si>
    <t>26º GBM PARATY</t>
  </si>
  <si>
    <t>DBM 1/26 MAMBUCABA</t>
  </si>
  <si>
    <t>QUADRO RESUMO DE FUNCIONÁRIOS POR FUNÇÃO DO LOTE 6</t>
  </si>
  <si>
    <t xml:space="preserve"> ESPECIALIZADAS </t>
  </si>
  <si>
    <t>GBS</t>
  </si>
  <si>
    <t>1º GSFMA ALTO DA BOA VISTA</t>
  </si>
  <si>
    <t>2º GSFMA MAGÉ</t>
  </si>
  <si>
    <t>GOA</t>
  </si>
  <si>
    <t>GOPP</t>
  </si>
  <si>
    <t>QUADRO RESUMO DE FUNCIONÁRIOS POR FUNÇÃO DO LOTE 7</t>
  </si>
  <si>
    <t xml:space="preserve"> METROPOLITANA</t>
  </si>
  <si>
    <t>3º GBM NITEROI</t>
  </si>
  <si>
    <t>CBA IX</t>
  </si>
  <si>
    <t>DBM 2/3 MARICA</t>
  </si>
  <si>
    <t>20º GBM SÃO GONÇALO</t>
  </si>
  <si>
    <t>DBM 1/20 ITABORAI</t>
  </si>
  <si>
    <t>DBM 2/20 RIO BONITO</t>
  </si>
  <si>
    <t>DBM 3/20 COLUMBANDÊ</t>
  </si>
  <si>
    <t>QUADRO RESUMO DE FUNCIONÁRIOS POR FUNÇÃO DO LOTE 8</t>
  </si>
  <si>
    <t>ENCARREGADO</t>
  </si>
  <si>
    <t>ENCARREGADO DO LOTE 40%</t>
  </si>
  <si>
    <t>CAPITAL II  + CSM</t>
  </si>
  <si>
    <t>1º GBM HUMAITÁ</t>
  </si>
  <si>
    <t>DBM 1/1 CATETE</t>
  </si>
  <si>
    <t>11º GBM VILA ISABEL</t>
  </si>
  <si>
    <t>DBM 1/11 BENFICA</t>
  </si>
  <si>
    <t>DBM 3/11 GRAJAÚ</t>
  </si>
  <si>
    <t>DBM 2/11 TIJUCA</t>
  </si>
  <si>
    <t>17 º COPACABANA</t>
  </si>
  <si>
    <t>DBM 2/1 GAVEA</t>
  </si>
  <si>
    <t>DBM 1/GOCG</t>
  </si>
  <si>
    <t>CSM</t>
  </si>
  <si>
    <t>QUADRO RESUMO DE FUNCIONÁRIOS POR FUNÇÃO DO LOTE 9</t>
  </si>
  <si>
    <t>ENCARREGADO 40%</t>
  </si>
  <si>
    <t xml:space="preserve"> SALVAMENTO MARÍTIMO</t>
  </si>
  <si>
    <t>1º GMAR BOTAFOGO</t>
  </si>
  <si>
    <t>ESPECIAL</t>
  </si>
  <si>
    <t xml:space="preserve">COZINHEIRO DIARISTA </t>
  </si>
  <si>
    <t>DBM 1/M PAQUETÁ</t>
  </si>
  <si>
    <t>DBM 2/M PISCINÃO DE RAMOS</t>
  </si>
  <si>
    <t>2º GMAR BARRA DA TIJUCA</t>
  </si>
  <si>
    <t>DBM 3/M RECREIO DOS BANDEIRANTES</t>
  </si>
  <si>
    <t>DBM 4/M BARRA DE GUARATIBA</t>
  </si>
  <si>
    <t>3º GMAR COPACABANA</t>
  </si>
  <si>
    <t>4º GMAR ITAIPU</t>
  </si>
  <si>
    <t>QUADRO RESUMO DE FUNCIONÁRIOS POR FUNÇÃO DO LOTE 10</t>
  </si>
  <si>
    <t>PADEIRO</t>
  </si>
  <si>
    <t>CRD</t>
  </si>
  <si>
    <t>AUXILIAR DE COZINHA PL NOTURNO</t>
  </si>
  <si>
    <t>COPEIRO PL NOTURNO</t>
  </si>
  <si>
    <t>ASG COM INSALUBRIDADE 20%</t>
  </si>
  <si>
    <t>ASG COM INSALUBRIDADE 40%</t>
  </si>
  <si>
    <t>ENCARREGADO DE SALÃO</t>
  </si>
  <si>
    <t xml:space="preserve">GARÇOM </t>
  </si>
  <si>
    <t>QUADRO RESUMO DE FUNCIONÁRIOS POR FUNÇÃO DO LOTE 11</t>
  </si>
  <si>
    <t>AUX COZINHA NOTURNO</t>
  </si>
  <si>
    <t>COMPLEXO GUADALUPE</t>
  </si>
  <si>
    <t>ABMDPII</t>
  </si>
  <si>
    <t>CFAP</t>
  </si>
  <si>
    <t>TOTAL DE MILITARES DO LOTE 13</t>
  </si>
  <si>
    <t>QUADRO RESUMO DE FUNCIONÁRIOS POR FUNÇÃO DO LOTE 12</t>
  </si>
  <si>
    <t>HCAP</t>
  </si>
  <si>
    <t>895 + 90 LEITOS</t>
  </si>
  <si>
    <t>X</t>
  </si>
  <si>
    <t>COPEIRO DE HOSPITAL PL INSALUBRIDADE 20%</t>
  </si>
  <si>
    <t>COPEIRO DE HOSPITAL PL INSALUBRIDADE 20% NOTURNO</t>
  </si>
  <si>
    <t>ASG PL COM INSALUBRIDADE 20%</t>
  </si>
  <si>
    <t>ASG PL NOTURNO</t>
  </si>
  <si>
    <t>PADEIRO PL NOTURNO</t>
  </si>
  <si>
    <t>ASG DIARISTA COM INSALUBRIDADE 20%</t>
  </si>
  <si>
    <t>COPEIRO DE HOSPITAL DIARISTA</t>
  </si>
  <si>
    <t>GARÇOM DIARISTA</t>
  </si>
  <si>
    <t>AUXILIAR COZINHA NOTURNO</t>
  </si>
  <si>
    <t>ASG NOTURNO</t>
  </si>
  <si>
    <t>PADEIRO NOTURNO</t>
  </si>
  <si>
    <t>ENCARREGADO  40%</t>
  </si>
  <si>
    <r>
      <rPr>
        <b/>
        <sz val="10"/>
        <color rgb="FF000000"/>
        <rFont val="Arial"/>
        <charset val="1"/>
      </rPr>
      <t>ANEXO - III –</t>
    </r>
    <r>
      <rPr>
        <sz val="10"/>
        <color rgb="FF000000"/>
        <rFont val="Arial"/>
        <charset val="1"/>
      </rPr>
      <t>.</t>
    </r>
    <r>
      <rPr>
        <b/>
        <sz val="10"/>
        <color rgb="FF000000"/>
        <rFont val="Arial"/>
        <charset val="1"/>
      </rPr>
      <t>Detalhamento do Quadro de Áreas</t>
    </r>
  </si>
  <si>
    <t>FUNÇÕES SUGERIDAS POR EQUIPE</t>
  </si>
  <si>
    <t>EQUIPE</t>
  </si>
  <si>
    <t>BM lotados</t>
  </si>
  <si>
    <t>N de refeições servidas consideradas para cálculo</t>
  </si>
  <si>
    <r>
      <rPr>
        <sz val="10"/>
        <color rgb="FF000000"/>
        <rFont val="Arial"/>
        <charset val="1"/>
      </rPr>
      <t xml:space="preserve"> N de funcionários fixos </t>
    </r>
    <r>
      <rPr>
        <b/>
        <sz val="10"/>
        <color rgb="FF000000"/>
        <rFont val="Arial"/>
        <charset val="1"/>
      </rPr>
      <t>por plantão de 12 hs</t>
    </r>
  </si>
  <si>
    <t>Funções sugeridas                            PL = PLANTONISTA         12 X 36 HS</t>
  </si>
  <si>
    <r>
      <rPr>
        <sz val="10"/>
        <color rgb="FF000000"/>
        <rFont val="Arial"/>
        <charset val="1"/>
      </rPr>
      <t xml:space="preserve">N de colaborador </t>
    </r>
    <r>
      <rPr>
        <b/>
        <sz val="10"/>
        <color rgb="FF000000"/>
        <rFont val="Arial"/>
        <charset val="1"/>
      </rPr>
      <t>POR DIA</t>
    </r>
  </si>
  <si>
    <t>N de colabora-dores total</t>
  </si>
  <si>
    <t>valor por colaborador</t>
  </si>
  <si>
    <t>valor total /mensal</t>
  </si>
  <si>
    <t>VALOR TOTAL ANUAL</t>
  </si>
  <si>
    <t>EQUIPE 1</t>
  </si>
  <si>
    <t>1 a 60 BM</t>
  </si>
  <si>
    <t xml:space="preserve">EQUIPE 2 </t>
  </si>
  <si>
    <t>61 a 100 BM</t>
  </si>
  <si>
    <t xml:space="preserve">EQUIPE 3 </t>
  </si>
  <si>
    <t>101 A 200 BM</t>
  </si>
  <si>
    <r>
      <rPr>
        <sz val="10"/>
        <color rgb="FF000000"/>
        <rFont val="Arial"/>
        <charset val="1"/>
      </rPr>
      <t xml:space="preserve">AUXILIAR DE COZINHA </t>
    </r>
    <r>
      <rPr>
        <b/>
        <sz val="10"/>
        <color rgb="FF000000"/>
        <rFont val="Arial"/>
        <charset val="1"/>
      </rPr>
      <t>DIARISTA</t>
    </r>
  </si>
  <si>
    <t>EQUIPE 4</t>
  </si>
  <si>
    <t>200  a 310 BM</t>
  </si>
  <si>
    <r>
      <rPr>
        <sz val="10"/>
        <color rgb="FF000000"/>
        <rFont val="Arial"/>
        <charset val="1"/>
      </rPr>
      <t xml:space="preserve">ASG </t>
    </r>
    <r>
      <rPr>
        <b/>
        <sz val="10"/>
        <color rgb="FF000000"/>
        <rFont val="Arial"/>
        <charset val="1"/>
      </rPr>
      <t>DIARISTA</t>
    </r>
  </si>
  <si>
    <r>
      <rPr>
        <sz val="10"/>
        <color rgb="FF000000"/>
        <rFont val="Arial"/>
        <charset val="1"/>
      </rPr>
      <t>COPEIRO</t>
    </r>
    <r>
      <rPr>
        <b/>
        <sz val="10"/>
        <color rgb="FF000000"/>
        <rFont val="Arial"/>
        <charset val="1"/>
      </rPr>
      <t xml:space="preserve"> DIARISTA</t>
    </r>
  </si>
  <si>
    <r>
      <rPr>
        <sz val="10"/>
        <color rgb="FF000000"/>
        <rFont val="Arial"/>
        <charset val="1"/>
      </rPr>
      <t xml:space="preserve">AJUDANTE DE COZINHA </t>
    </r>
    <r>
      <rPr>
        <b/>
        <sz val="10"/>
        <color rgb="FF000000"/>
        <rFont val="Arial"/>
        <charset val="1"/>
      </rPr>
      <t>DIARISTA</t>
    </r>
  </si>
  <si>
    <r>
      <rPr>
        <sz val="10"/>
        <color rgb="FF000000"/>
        <rFont val="Arial"/>
        <charset val="1"/>
      </rPr>
      <t xml:space="preserve">COZINHEIRO </t>
    </r>
    <r>
      <rPr>
        <b/>
        <sz val="10"/>
        <color rgb="FF000000"/>
        <rFont val="Arial"/>
        <charset val="1"/>
      </rPr>
      <t>DIARISTA</t>
    </r>
  </si>
  <si>
    <r>
      <rPr>
        <sz val="10"/>
        <color rgb="FF000000"/>
        <rFont val="Arial"/>
        <charset val="1"/>
      </rPr>
      <t xml:space="preserve">COPEIRO </t>
    </r>
    <r>
      <rPr>
        <b/>
        <sz val="10"/>
        <color rgb="FF000000"/>
        <rFont val="Arial"/>
        <charset val="1"/>
      </rPr>
      <t>DIARISTA</t>
    </r>
  </si>
  <si>
    <t xml:space="preserve">EQUIPE 9 CRD </t>
  </si>
  <si>
    <t>EQUIPE HCAP</t>
  </si>
  <si>
    <t xml:space="preserve">ASG PL </t>
  </si>
  <si>
    <t>ANEXO - IV Materiais</t>
  </si>
  <si>
    <t>Utilizado por:</t>
  </si>
  <si>
    <t>funcionários</t>
  </si>
  <si>
    <t>PRODUTO</t>
  </si>
  <si>
    <t>FINALIDADE</t>
  </si>
  <si>
    <t>DESCRIÇÃO</t>
  </si>
  <si>
    <t>REFERÊNCIA DE MARCAS E PRODUTOS</t>
  </si>
  <si>
    <t>UNID.</t>
  </si>
  <si>
    <t>QUANTIDADE  MENSAL POR OBM</t>
  </si>
  <si>
    <t>N DE OBMS ATENDIDAS</t>
  </si>
  <si>
    <t>QUANTIDADE TOTAL/ LITROS DILUÍDOS</t>
  </si>
  <si>
    <t>VALOR UNITÁRIO MÉDIO (ANEXO)</t>
  </si>
  <si>
    <t>VALOR TOTAL mensal</t>
  </si>
  <si>
    <t>VALOR TOTAL SEMESTRAL</t>
  </si>
  <si>
    <t>ABMDP II</t>
  </si>
  <si>
    <t>Lavagem manual de louças e utensílios em geral.</t>
  </si>
  <si>
    <r>
      <rPr>
        <sz val="11"/>
        <color rgb="FF000000"/>
        <rFont val="Calibri"/>
        <charset val="1"/>
      </rPr>
      <t xml:space="preserve">Concentrado. Inodoro. Solúvel em água.
</t>
    </r>
    <r>
      <rPr>
        <i/>
        <sz val="11"/>
        <color rgb="FF000000"/>
        <rFont val="Calibri"/>
        <charset val="1"/>
      </rPr>
      <t>Composição: ácido linear alquibenzeno</t>
    </r>
  </si>
  <si>
    <t xml:space="preserve">Audax — Max (diluição 1 :50) Praquimol - (diluição 1 :50) Ecolab - Plix (diliuição 1:50) </t>
  </si>
  <si>
    <t>LITRO</t>
  </si>
  <si>
    <t>Remoção de gordura carbonizada</t>
  </si>
  <si>
    <r>
      <rPr>
        <sz val="11"/>
        <color rgb="FF000000"/>
        <rFont val="Calibri"/>
        <charset val="1"/>
      </rPr>
      <t xml:space="preserve">Inodoro. Ação a frio.
</t>
    </r>
    <r>
      <rPr>
        <i/>
        <sz val="11"/>
        <color rgb="FF000000"/>
        <rFont val="Calibri"/>
        <charset val="1"/>
      </rPr>
      <t>Composição: hidróxido de sódio</t>
    </r>
  </si>
  <si>
    <t xml:space="preserve">
 Rambo DR (diluição 1 :50) 
Crystal (diluição 1 :50)              Max Top (diluição 1 :50) </t>
  </si>
  <si>
    <t>LITROS</t>
  </si>
  <si>
    <t xml:space="preserve">Limpeza pesada com ação desengordurante. Indicado também para uso em superfície de alumínio </t>
  </si>
  <si>
    <r>
      <rPr>
        <sz val="11"/>
        <color rgb="FF000000"/>
        <rFont val="Calibri"/>
        <charset val="1"/>
      </rPr>
      <t xml:space="preserve">Concentrado; para limpeza de superfícies com gordura de origem vegetal ou animal. Indicado para uso em superfieis de alumínio. </t>
    </r>
    <r>
      <rPr>
        <i/>
        <sz val="11"/>
        <color rgb="FF000000"/>
        <rFont val="Calibri"/>
        <charset val="1"/>
      </rPr>
      <t>Composição: Hidróxido de Sódio e Benzeno sulfônico</t>
    </r>
  </si>
  <si>
    <t xml:space="preserve">Prolin — Detech DS
Ecolab – Qualix Pan
Diversey - Suma Break Up Chlor
Silverchemical	- Dexal
CZI 715
</t>
  </si>
  <si>
    <t>Desinfecção de equipamentos, utensílios e ambiente</t>
  </si>
  <si>
    <t>Concentração mínima de 2%</t>
  </si>
  <si>
    <t>Crivella - Hipus Cloro  Audax - Butterfly Hipoclorito de Sódio  Ecolab - Sanitizer  Diversey - Suma Chlor D44</t>
  </si>
  <si>
    <t>Álcool gel 70%</t>
  </si>
  <si>
    <t>Antissepsia das mãos</t>
  </si>
  <si>
    <t>Gel para antissepsia imediata das mãos e procedimentos nas áreas de saúde e de alimentação</t>
  </si>
  <si>
    <t>Prolim - Adpro Hand Che   Audax - All Clean Álcool Gel 70º  Ecolab Sanigizer</t>
  </si>
  <si>
    <t>Álcool 70% líquido</t>
  </si>
  <si>
    <t>Desinfecção de utensílios</t>
  </si>
  <si>
    <t>Líquido</t>
  </si>
  <si>
    <t>Sabonete
antisséptico</t>
  </si>
  <si>
    <t>Antissepsia das
mãos</t>
  </si>
  <si>
    <t>Antissepsia dasmãos dos
profissionais de
alimentos.
Inodoro.
Apresentação em
liquido, espuma
ou spray. Uso
puro</t>
  </si>
  <si>
    <t xml:space="preserve">Audax — All Clean (triclosan)
Prolin - Higienizador Antisséptico ou Hand Bac
Ecolab - Antibacterial
Clean &amp; Smooth Foaming Hand Soap
Diversey -
Sumasept </t>
  </si>
  <si>
    <t>Sabonete para
higienização
das mãos</t>
  </si>
  <si>
    <t>Higienização
das mãos nos
refeitórios</t>
  </si>
  <si>
    <t>Loção cremosa concentrada para limpeza das mãos, com alto poder hidratante e suave fragrância floral ou erva doce, apresentação em líquido, espuma ou spray. Uso puro</t>
  </si>
  <si>
    <t>Prolim - Hand Lotion herbal ou lavanda.
Diversey - Sofi Care
Silverchemical — Frison erva doce ou flores do
campo</t>
  </si>
  <si>
    <t>Detergente
clorado para
lavagem
mecânica de
louças</t>
  </si>
  <si>
    <t>Lavagem
mecânica de
louças e
utensílios em
geral.</t>
  </si>
  <si>
    <t>Detergente limpador, sanitizador e
desengordurante
para uso em
máquinas profissionais,
automáticas ou
não</t>
  </si>
  <si>
    <t>Ecolab - Topmat L
Diversey - Suma Ilan</t>
  </si>
  <si>
    <t>Secante
abrilhantador
para uso no
processo final
de enxágue,
em máquinas
profissionais d
e lavar-louças.</t>
  </si>
  <si>
    <t>Auxiliar líquido
de secagem na
lavagem
mecânica de
louças. Secagem
rápida sem
vestígios de
manchas. Realça
o brilho das
louças e
utensílios.</t>
  </si>
  <si>
    <t>Ecolab - Jet Dry Aditivo de Secagem
Diversey - Suma Rinse A5</t>
  </si>
  <si>
    <t>Decapante</t>
  </si>
  <si>
    <t>Decapante para
limpeza e
remoção de
resíduos minerais em máquinas de lavagem de louças
automáticas.</t>
  </si>
  <si>
    <t>Ecolab - Lime A Way
Diversey - Suma Calc</t>
  </si>
  <si>
    <t>Desinfetante
clorado para
hortifrutículas.</t>
  </si>
  <si>
    <t>Desinfecção de
hortifiiticolas</t>
  </si>
  <si>
    <t>Capaz de produzir solução entre 200 e 250 ppm de cloro ativo. Com  ação
antimicrobiana
comprovada por
análise realizada
em laboratório.
Apresentação em pó ou liquido.</t>
  </si>
  <si>
    <t>Crivella Hipocal
Ecolab - Mikro Chlor
Diversey - Sumaveg
Silverchemical -Cloroveg</t>
  </si>
  <si>
    <t>KG</t>
  </si>
  <si>
    <t>Desinfetante
para uso geral</t>
  </si>
  <si>
    <t>Detergente desodorizante, desinfetante com, ação bactericida e suave fragrância
de lavanda, floral ou erva doce.</t>
  </si>
  <si>
    <t xml:space="preserve">Audax — Max
desinfetante
Ecolab - Plix
Desinfetante
Floral
Diversey
Desolim
Max lavanda ou
  floral  </t>
  </si>
  <si>
    <t>Luva de
procedimento</t>
  </si>
  <si>
    <t>Uso individual</t>
  </si>
  <si>
    <r>
      <rPr>
        <sz val="11"/>
        <color rgb="FF000000"/>
        <rFont val="Calibri"/>
        <charset val="1"/>
      </rPr>
      <t xml:space="preserve">Luva para procedimento, não estéril, confeccionada em látex natural, ambidestra, levemente lubrificado </t>
    </r>
    <r>
      <rPr>
        <b/>
        <sz val="11"/>
        <color rgb="FF000000"/>
        <rFont val="Calibri"/>
        <charset val="1"/>
      </rPr>
      <t xml:space="preserve">SEM pó </t>
    </r>
    <r>
      <rPr>
        <sz val="11"/>
        <color rgb="FF000000"/>
        <rFont val="Calibri"/>
        <charset val="1"/>
      </rPr>
      <t>bioabsorvível atóxico. Tamanhos M e G</t>
    </r>
  </si>
  <si>
    <t>UNIDADE</t>
  </si>
  <si>
    <t>Touca
descartável
com elástico</t>
  </si>
  <si>
    <t>Touca
descartável, com
Elástico;
sanfonada;
Elástico
revestido, proporcionando
melhor vedação
durante sua
utilização;
Cor branca;</t>
  </si>
  <si>
    <t xml:space="preserve">Fibra Abrasiva serviço pesado, </t>
  </si>
  <si>
    <t>Limpeza geral</t>
  </si>
  <si>
    <t>Manta de não tecido, de fibra sintética. Todos os tipos de fibra indicadas para
limpeza leve,
media, pesada, ultra pesada e sem riscos</t>
  </si>
  <si>
    <t xml:space="preserve">Fibra Abrasiva  fibraço </t>
  </si>
  <si>
    <t>Esponja dupla
face</t>
  </si>
  <si>
    <t>Indicada para
limpeza profissional leve e média. Pode ser aplicada em
superficies
equipamentos e
utensílios</t>
  </si>
  <si>
    <t>Pano multiuso</t>
  </si>
  <si>
    <t>Pano descartável em rolo constituído de não recido com furos especiais que retém a sujeira. Picotado a cada 50 cm, com aproximadamente 600 panos. Com 300 metros. Alta absorção de líquidos e 100% biodegradável. Sem fragrância. Gramatura mínima de 35g/m².</t>
  </si>
  <si>
    <t>Saco de lixo 60 litros</t>
  </si>
  <si>
    <r>
      <rPr>
        <sz val="11"/>
        <color rgb="FF000000"/>
        <rFont val="Calibri"/>
        <charset val="1"/>
      </rPr>
      <t xml:space="preserve">Acondicionamento de resíduos sólidos </t>
    </r>
    <r>
      <rPr>
        <b/>
        <u/>
        <sz val="11"/>
        <color rgb="FF000000"/>
        <rFont val="Calibri"/>
        <charset val="1"/>
      </rPr>
      <t>não infectantes</t>
    </r>
    <r>
      <rPr>
        <sz val="11"/>
        <color rgb="FF000000"/>
        <rFont val="Calibri"/>
        <charset val="1"/>
      </rPr>
      <t xml:space="preserve"> destinados à coleta de lixo.</t>
    </r>
  </si>
  <si>
    <t>Saco plástico para acondicionamento de resíduos comuns (classe 1), cor preta, reforçado. Capacidade de 60 litros. Dimensões aproximadas de 60 cm de largura e 80 cm de altura. Com espessura mínima de 6 micra. Deverá estar em conformidade com as normas da ABNT 9191:2002.</t>
  </si>
  <si>
    <t>Saco de lixo 100 litros</t>
  </si>
  <si>
    <t>Saco plástico para acondicionamento de resíduos comuns (classe 1), cor preta, reforçado. Capacidade de 100 litros. Dimensões aproximadas de 70 cm de largura e 90 cm de altura. Com espessura mínima de 12 micra. Deverá estar em conformidade com as normas da ABNT 9191:2002.</t>
  </si>
  <si>
    <t>Saco de lixo 200 litros</t>
  </si>
  <si>
    <t>Saco plástico para acondicionamento de resíduos comuns (classe 1), cor preta, reforçado. Capacidade de 200 litros. Dimensões aproximadas de 90 cm de largura e 110 cm de altura. Com espessura mínima de 12 micra. Deverá estar em conformidade com as normas da ABNT 9191:2002.</t>
  </si>
  <si>
    <t>Saco de lixo 300 litros</t>
  </si>
  <si>
    <t>Saco plástico para acondicionamento de resíduos comuns (classe 1), cor preta, reforçado. Capacidade de 300 litros. Dimensões aproximadas de 110 cm de largura e 140 cm de altura. Com espessura mínima de 12 micra. Deverá estar em conformidade com as normas da ABNT 9191:2002.</t>
  </si>
  <si>
    <t>Papel higiênico rolão folha dupla</t>
  </si>
  <si>
    <t>Higiene pessoal</t>
  </si>
  <si>
    <t>Papel Higiênico em rolão com, no mínimo, 200 metros; folha dupla;  branco, 100 % celulose virgem, alvo, sem picote. Gramatura mínima de 16 g/m²; macio e com suavidade ao toque.   O material deve estar conformidade com as Normas ABNT: NBR 14966/2003, NBR ISO 12625-8/2012, NBR 15010/2003 e NBR 15464-9/2007</t>
  </si>
  <si>
    <t>Papel higiênico rolo; folha dupla</t>
  </si>
  <si>
    <t>Papel Higiênico em rolo de, no mínimo, 20 metros; picotado e gofrado; folha dupla ou tripla; branco, 100% celulose virgem, alvo, com picote. Gramatura mínima de 16 g/m²; macio e com suavidade ao toque. O material deve estar conformidade com as Normas ABNT: NBR 14966/2003, NBR ISSO 126258/2012, NBR 15010/2003 e NBR 154649/2007</t>
  </si>
  <si>
    <t>Neve     Personal VIP</t>
  </si>
  <si>
    <t>Papel toalha</t>
  </si>
  <si>
    <t>Toalha de papel interfolha, folha dupla, com, no mínimo, 2 dobras. Sem perfume. Cor 100% branca; 100% celulose virgem; feito de material não reciclado; rápida absorção de líquidos. Com alta absorção de líquidos. Isento de materiais estranhos (partículas lenhosas, metálicas, fragmentos de materiais plásticos e outros). De primeira qualidade.</t>
  </si>
  <si>
    <t>Nobre linha maxim ou best  Melhoramentos  Prolim</t>
  </si>
  <si>
    <t>Pano de chão</t>
  </si>
  <si>
    <t>Pano de chão de saco alvejado, cm no mínimo 20 batidas, especial, tamanho aproximado de 40x70 cm, 100% algodão; cor branca</t>
  </si>
  <si>
    <t>valor mensal por funcionário</t>
  </si>
  <si>
    <t>ANEXO V - Uniformes</t>
  </si>
  <si>
    <t>fonte: Banco de preços acesso em 06 de maio de 2021</t>
  </si>
  <si>
    <t>BUSCA DE PREÇO</t>
  </si>
  <si>
    <t>Categoria</t>
  </si>
  <si>
    <t>Itens Uniforme</t>
  </si>
  <si>
    <t>referencia</t>
  </si>
  <si>
    <t>unidade</t>
  </si>
  <si>
    <t>vida útil (meses)</t>
  </si>
  <si>
    <t>Qtd/Ano</t>
  </si>
  <si>
    <t>preço encontrado no mercado e-comerce</t>
  </si>
  <si>
    <t>Valor Unitário</t>
  </si>
  <si>
    <t>Valor Total Semestral</t>
  </si>
  <si>
    <t>Valor Total Mensal por Colaborador</t>
  </si>
  <si>
    <t>Valor Total Semestral por Colaborador</t>
  </si>
  <si>
    <t>MÉDIA</t>
  </si>
  <si>
    <t>preço 1 R$</t>
  </si>
  <si>
    <t>preço 2 R$</t>
  </si>
  <si>
    <t>preço 3 R$</t>
  </si>
  <si>
    <t>Auxiliar de Cozinha</t>
  </si>
  <si>
    <r>
      <rPr>
        <sz val="11"/>
        <color rgb="FF000000"/>
        <rFont val="Calibri"/>
        <charset val="1"/>
      </rPr>
      <t xml:space="preserve">  Calçado ocupacional tipo bota de cano médio, confeccionado preferencialmente em PVC, solado de borracha antiderrapante, resistente ao escorregamento e isolação contra o frio e a produtos químicos. Com palmilha Sem forro.  </t>
    </r>
    <r>
      <rPr>
        <b/>
        <sz val="11"/>
        <color rgb="FF000000"/>
        <rFont val="Calibri"/>
        <charset val="1"/>
      </rPr>
      <t>Na cor branca.</t>
    </r>
    <r>
      <rPr>
        <sz val="11"/>
        <color rgb="FF000000"/>
        <rFont val="Calibri"/>
        <charset val="1"/>
      </rPr>
      <t xml:space="preserve"> Sugestão de CA:   37.390
PROTEÇÃO DOS PÉS DO USUÁRIO CONTRA RISCOS DE NATUREZA LEVE, CONTRA AGENTES ABRASIVOS E ESCORIANTES E CONTRA UMIDADE PROVENIENTE DE OPERAÇÕES COM USO DE ÁGUA. </t>
    </r>
  </si>
  <si>
    <t>WORKFLEX</t>
  </si>
  <si>
    <t>par</t>
  </si>
  <si>
    <t>R$ 60,00 -  85,00</t>
  </si>
  <si>
    <t>BP</t>
  </si>
  <si>
    <t>Calça Comprida em Brim, cintura em elástico total e cordão para amarrar, bolsos frontais, com emblema da empresa na cor branca</t>
  </si>
  <si>
    <t>Santanense</t>
  </si>
  <si>
    <t>Un.</t>
  </si>
  <si>
    <t>R$ 35,00 - 50,00</t>
  </si>
  <si>
    <t>CAMISA UNIFORME, MATERIAL MALHA ALGODÃO, TIPO MANGA CURTA, TIPO COLARINHO GOLA OLÍMPICA COM RIBANA, COR BRANCA, TAMANHO P,M,G E XG, TIPO USO UNISSEX.</t>
  </si>
  <si>
    <t>reciproca</t>
  </si>
  <si>
    <t>R$ 25,00- 40,00</t>
  </si>
  <si>
    <t>Camisa de brim, malha ou algodão fechada, tipo polo ou similar, manga curta, com emblema da empresa na cor branca.</t>
  </si>
  <si>
    <t>Onix</t>
  </si>
  <si>
    <t>R$ 38,00 - 45,00</t>
  </si>
  <si>
    <t xml:space="preserve">Copeiro OBM </t>
  </si>
  <si>
    <t xml:space="preserve">Cozinheiro </t>
  </si>
  <si>
    <t>Calçado ocupacional tipo bota de cano médio, confeccionado preferencialmente em PVC, solado de borracha antiderrapante, resistente ao escorregamento e isolação contra o frio e a produtos químicos. Com palmilha Sem forro. Na corpreta. Sugestão de CA: 37.390
 PROTEÇÃO DOS PÉS DO USUÁRIO CONTRA RISCOS DE NATUREZA LEVE, CONTRA AGENTES ABRASIVOS E ESCORIANTES E CONTRA UMIDADE PROVENIENTE DE OPERAÇÕES COM USO DE ÁGUA.</t>
  </si>
  <si>
    <t>DOLMÃ: CONFECCIONADA EM TECIDO SARJA ou ALGODÃO , NA COR BRANCA
 , MANGA LONGA, ABOTOAMENTO EMBUTIDO , COM VIEZ NA COR PRETA. ; *</t>
  </si>
  <si>
    <t>COMTEX</t>
  </si>
  <si>
    <t>Calça Comprida em Brim, cintura em elástico total e cordão para amarrar, bolsos frontais, com emblema da empresa na cor xadrez</t>
  </si>
  <si>
    <r>
      <rPr>
        <sz val="11"/>
        <color rgb="FF000000"/>
        <rFont val="Calibri"/>
        <charset val="1"/>
      </rPr>
      <t xml:space="preserve">  Calçado ocupacional de uso profissional tipo sapato , inteiro impermeável, confeccionado preferencialmente em EVA, fechado na parte do calcanhar e na parte superior, resistente ao frio, solado em EVA com borracha antiderrapante, resistente ao escorregamento em piso cerâmico com solução de detergente e em piso de aço com solução de glicerol, absorção de energia na região do salto, resistente ao óleo combustível, com palmilha interna. </t>
    </r>
    <r>
      <rPr>
        <b/>
        <sz val="11"/>
        <color rgb="FF000000"/>
        <rFont val="Calibri"/>
        <charset val="1"/>
      </rPr>
      <t>Na cor preta.</t>
    </r>
    <r>
      <rPr>
        <sz val="11"/>
        <color rgb="FF000000"/>
        <rFont val="Calibri"/>
        <charset val="1"/>
      </rPr>
      <t xml:space="preserve"> PROTEÇÃO DOS PÉS DO USUÁRIO CONTRA RISCOS DE NATUREZA LEVE, CONTRA AGENTES ABRASIVOS E ESCORIANTES E CONTRA UMIDADE PROVENIENTE DE OPERAÇÕES COM USO DE ÁGUA. Sugestão de CA:  42508 </t>
    </r>
  </si>
  <si>
    <t>SOFT WORK</t>
  </si>
  <si>
    <t>PAR</t>
  </si>
  <si>
    <t>bp</t>
  </si>
  <si>
    <t>Encarregado</t>
  </si>
  <si>
    <t xml:space="preserve">calça em tecido jeans uso profissional 95% algodão no mínimo + elastano, com gramatura 362 g/m2 jeans . Na      cor azul, com cós,  com fechamento de botão e com zíper reforçado.  02 bolsos frontais embutidos e 2 bolsos traseiros.                                                         *tamanhos e modelos adequados aos funcionários.                   </t>
  </si>
  <si>
    <t>CNV</t>
  </si>
  <si>
    <t>um</t>
  </si>
  <si>
    <t>R$ 50,00 - 100,00</t>
  </si>
  <si>
    <t>JALECO, MATERIAL BRIM, TIPO MANGA CURTA, QUANTIDADE BOTÕES 5 UN, QUANTIDADE BOLSOS 3 UN, TAMANHO ADEQUADO AO FUNCIONÁRIO, COR ESCURA, CARACTERÍSTICAS ADICIONAIS COM GOLA, TIPO TECIDO BRIM (LEVE), POSIÇÃO BOLSOS 1 LADO ESQUERDO PEITO E 2 LATERAIS ABAIXO CINTURA COM LOGOMARCA DA EMPRESA</t>
  </si>
  <si>
    <t>ELUZ</t>
  </si>
  <si>
    <t>Auxiliar de Serviços Gerais</t>
  </si>
  <si>
    <r>
      <rPr>
        <sz val="11"/>
        <color rgb="FF000000"/>
        <rFont val="Calibri"/>
        <charset val="1"/>
      </rPr>
      <t xml:space="preserve">  Calçado ocupacional tipo bota de cano médio, confeccionado preferencialmente em PVC, solado de borracha antiderrapante, resistente ao escorregamento e isolação contra o frio e a produtos químicos. Com palmilha Sem forro.  </t>
    </r>
    <r>
      <rPr>
        <b/>
        <sz val="11"/>
        <color rgb="FF000000"/>
        <rFont val="Calibri"/>
        <charset val="1"/>
      </rPr>
      <t>Na cor PRETA.</t>
    </r>
    <r>
      <rPr>
        <sz val="11"/>
        <color rgb="FF000000"/>
        <rFont val="Calibri"/>
        <charset val="1"/>
      </rPr>
      <t xml:space="preserve"> Sugestão de CA:   37.390
PROTEÇÃO DOS PÉS DO USUÁRIO CONTRA RISCOS DE NATUREZA LEVE, CONTRA AGENTES ABRASIVOS E ESCORIANTES E CONTRA UMIDADE PROVENIENTE DE OPERAÇÕES COM USO DE ÁGUA. </t>
    </r>
  </si>
  <si>
    <t>Calça Comprida em Brim, cintura em elástico total e cordão para amarrar, bolsos frontais, com emblema da empresa na cor DIFERENTE DE BRANCA</t>
  </si>
  <si>
    <t>Camisa de brim, malha ou algodão fechada, tipo polo ou similar, manga curta, com emblema da empresa na cor DIFERENTE DE BRANCA.</t>
  </si>
  <si>
    <t>Padeiro</t>
  </si>
  <si>
    <t>Garçom</t>
  </si>
  <si>
    <t>SAPATO
 SOCIAL PRETO, -TAMANHOS A
 COMBINAR.</t>
  </si>
  <si>
    <t>TFK</t>
  </si>
  <si>
    <t>R$40,00 - 60,00</t>
  </si>
  <si>
    <t>GRAVATA BORBOLETA PRETA Modelo: Borboleta , Cor: Preta , Tipo: Lisa , Tamanho: Adulto</t>
  </si>
  <si>
    <t>R$20,00 - 50,00</t>
  </si>
  <si>
    <t>CAMISA MANGA CURTA BRANCA Tipo Manga: Curta, Quantidade Bolsos: 1 Un, Tipo Bolso: Lado Esquerdo Com Logomarca, Cor: Variada, Tamanho: Variado, Tipo Uso: Uniforme, Características Adicionais: Frente Aberta Com Botões E Caseados, Tipo Camisa: Social,</t>
  </si>
  <si>
    <t>un</t>
  </si>
  <si>
    <t>R$ 6,00 - 10,00</t>
  </si>
  <si>
    <t>CALÇA SOCIAL PRETA: MODELO SOCIAL, TIPO BOLSO DIANTEIRO TIPO FACA, TAMANHO SOB MEDIDA, COR PRETA, QUANTIDADE BOLSOS 2 DIANTEIROS, APLICAÇÃO UNIFORME</t>
  </si>
  <si>
    <t>CINTO VESTUÁRIO MATERIAL COURO, COR PRETA,TAMANHO ADEQUADO AO FUNCIONÁRIO, TAMANHO M E GRANDE, FIVELA METALICA</t>
  </si>
  <si>
    <t>SS CINTOS</t>
  </si>
  <si>
    <t>Meia tipo social Descrição: meia vestuário masculino, material: 60% algodão, 39% poliamida e 1% elástico, tipo: social, cor: preta, tamanho: único, aplicação: adulto.</t>
  </si>
  <si>
    <t>qp meias</t>
  </si>
  <si>
    <t>R$ 30,00 - 50,00</t>
  </si>
  <si>
    <t>ANEXO VI – EPI</t>
  </si>
  <si>
    <t>BUSCA PREÇO</t>
  </si>
  <si>
    <t>Itens EPI</t>
  </si>
  <si>
    <t>especificação</t>
  </si>
  <si>
    <t>Qtd/SEMESTRAL</t>
  </si>
  <si>
    <t>MARCA OU CA</t>
  </si>
  <si>
    <t>Valor Unitário (média da planilha de preços)</t>
  </si>
  <si>
    <t>Valor Total SEMESTRAL</t>
  </si>
  <si>
    <t>Média</t>
  </si>
  <si>
    <t>Auxiliar de cozinha de Cozinha</t>
  </si>
  <si>
    <t xml:space="preserve">Avental de segurança com isolamento térmico  
</t>
  </si>
  <si>
    <t>Proteção contra queimaduras e respingos de líquidos quentes. Proteção contra Calor de Contato ;Calor Convectivo e Calor Radiante</t>
  </si>
  <si>
    <t>un.</t>
  </si>
  <si>
    <t>BENETHERM ou CA 37911 ou 39074 ou Similar</t>
  </si>
  <si>
    <t>R$ 130,00 - 300,00</t>
  </si>
  <si>
    <t>PP</t>
  </si>
  <si>
    <t xml:space="preserve">Luva látex sintético nitrílico (par)                         </t>
  </si>
  <si>
    <t>Proteção das mãos do usuário contra agentes QUIMICOS. Punho Médio</t>
  </si>
  <si>
    <t>DANNY, VOLK ou CONFORT ou Similar</t>
  </si>
  <si>
    <t>R$ 8,00 - 15,00</t>
  </si>
  <si>
    <t xml:space="preserve">Máscara Respiratória PFF2 Com Válvula. </t>
  </si>
  <si>
    <t>Peça semifacial filtrante (PFF2) para proteção das vias respiratórias contra poeiras, névoas e fumos. Respirador purificador de ar tipo peça semifacial filtrante para partículas classe PFF2</t>
  </si>
  <si>
    <t>KSN, CA38112 ou CA 10578 ou CA10579 ou Similar</t>
  </si>
  <si>
    <t>R$ 6,00 - 15,00</t>
  </si>
  <si>
    <t>Óculos de proteção com lentes policarbonato incolor</t>
  </si>
  <si>
    <t xml:space="preserve">Proteção ocular contra  respingos e partículas volantes; com lentes policarbonato incolor.      
</t>
  </si>
  <si>
    <t>KALIPSO ou VIC ou IMPERIAL ou CA 34082 OU Similar</t>
  </si>
  <si>
    <t>R$ 5,00 - 15,00</t>
  </si>
  <si>
    <t>Avental de segurança, confeccionado em PVC forrado (NA COR BRANCA) (vida útil de 2 meses)</t>
  </si>
  <si>
    <t>Proteção do tronco do usuário contra umidade proveniente de operações com uso de água. Comprimento aproximado de 120 cm (LONGO). aventais inflamáveis, impermeáveis e laváveis</t>
  </si>
  <si>
    <t>TREVIRA ou UTIL ou CA37475 ou Similar</t>
  </si>
  <si>
    <t>R$ 6,00 - 12,00</t>
  </si>
  <si>
    <t xml:space="preserve">Luva de segurança térmica, modelo mão de gato (par), com punho longo </t>
  </si>
  <si>
    <t>Proteção das mãos do usuário contra agentes térmicos (pequenas chamas, calor de contato, convectivo e radiante). Punho Longo</t>
  </si>
  <si>
    <t>BENETHERM ou RIO VALLEY OU CA 37970 ou CA 39334  ou Similar</t>
  </si>
  <si>
    <t>R$60,00 - 150,00</t>
  </si>
  <si>
    <t>Copeiro</t>
  </si>
  <si>
    <t xml:space="preserve">Luva látex sintético nitrílico (par) </t>
  </si>
  <si>
    <t>Proteção das mãos do usuário contra agentes térmicos (pequenas chamas, calor de contato, convectivo e radiante). Punho medio</t>
  </si>
  <si>
    <t>MAPA ou CA40570 ou CA16182 ou CA12704 ou Similar</t>
  </si>
  <si>
    <t>KALIPSO ou VIC ou IMPERIAL ou CA 34082</t>
  </si>
  <si>
    <t>Máscara Respiratória PFF2 Com Válvula. Respirador purificador de ar tipo peça semifacial filtrante para partículas classe PFF2</t>
  </si>
  <si>
    <t>Cozinheiro/ Chefe de cozinha</t>
  </si>
  <si>
    <t>Avental de segurança com isolamento térmico</t>
  </si>
  <si>
    <t>R$60,00 - 141,00</t>
  </si>
  <si>
    <t>Luva em malha de aço inox ambidestra</t>
  </si>
  <si>
    <t>Proteção das mãos do usuário contra cortes por facas manuais e objetos cortantes similares. Luva de segurança confeccionada em malha de aço</t>
  </si>
  <si>
    <t>DANNY ou EUROFLEX ou CARBOGRAFITE ou CA6257 ou  CA12203 ou Similar</t>
  </si>
  <si>
    <t>R$ 200,00 - 300,00</t>
  </si>
  <si>
    <t xml:space="preserve">Auxiliar de Estoque </t>
  </si>
  <si>
    <t>Roupa termica (CALÇA)para uso em frigorífico *</t>
  </si>
  <si>
    <t>Proteção do crânio, pescoço, tronco e membros superiores do usuário contra agentes térmicos - frio, para temperatura ambiente abaixo de -5ºc e Proteção das pernas do usuário contra agentes térmicos - frio, para temperatura ambiente abaixo de -5ºc</t>
  </si>
  <si>
    <t>MAICOL ou QUALIFLEX ou Similar</t>
  </si>
  <si>
    <t>R$ 160,00 - 250,00</t>
  </si>
  <si>
    <t>Roupa termica (CASACO) para uso em frigorífico *</t>
  </si>
  <si>
    <t>Avental de segurança, confeccionado em PVC forrado (NA COR PRETAA)</t>
  </si>
  <si>
    <t xml:space="preserve">Luva de PVC de cano longo para limpeza geral (par) </t>
  </si>
  <si>
    <t>Proteção das mãos do usuário contra agentes QUIMICOS. Punho medio. Cor verde ou amarela</t>
  </si>
  <si>
    <t>KALIPSO,PLASTCOR, DANNY, VOLK ou CA 37127 ou CA 16182 ou Similar</t>
  </si>
  <si>
    <t>R$ 12,00 - 20,00</t>
  </si>
  <si>
    <t xml:space="preserve">Luva látex sintético nitrílico ou latex reforcado punho longo(par) </t>
  </si>
  <si>
    <t>Proteção das mãos do usuário contra agentes QUIMICOS. Punho Longo. Cor diferente da amarela</t>
  </si>
  <si>
    <t>DANNY ou VOLK ou CONFORT ou CA15100 ou Similar</t>
  </si>
  <si>
    <t>KALIPSO ou VIC ou IMPERIAL ou CA 34082 ou Similar</t>
  </si>
  <si>
    <t>KSN ou CA38112 ou CA 10578 ou CA10579 ou Similar</t>
  </si>
  <si>
    <t>Auxiliar de Serviços Gerais com insalubridade por exposição ao frio</t>
  </si>
  <si>
    <t xml:space="preserve">Avental de segurança com isolamento térmico </t>
  </si>
  <si>
    <t>Avental de segurança, confeccionado em PVC forrado (NA COR BRANCA)</t>
  </si>
  <si>
    <t>TREVIRA ou UTIL ou CA37475  ou Similar</t>
  </si>
  <si>
    <t>Proteção das mãos do usuário contra agentes QUIMICOS . Punho Medio</t>
  </si>
  <si>
    <t>DANNY ou VOLK ou CONFORT ou Similar</t>
  </si>
  <si>
    <t>Proteção ocular contra  respingos e partículas volantes; com lentes policarbonato incolor.</t>
  </si>
  <si>
    <t>Copeiro HOSPITALAR</t>
  </si>
  <si>
    <t xml:space="preserve">Capa de chuva  </t>
  </si>
  <si>
    <t>PROTEÇÃO DO TRONCO E MEMBROS SUPERIORES DO USUÁRIO CONTRA UMIDADE PROVENIENTE DE OPERAÇÕES COM USO DE ÁGUA E DE PRECIPITAÇÃO PLUVIOMÉTRICA. COR AMARELO</t>
  </si>
  <si>
    <t>CA 28191</t>
  </si>
  <si>
    <t>BP: DADO OBTIDO POR CONSULTA AO BANCO DE PREÇOS</t>
  </si>
  <si>
    <t>PAINEL DE PREÇO (PP)</t>
  </si>
  <si>
    <t>ANEXO VII - Utensílios</t>
  </si>
  <si>
    <t>UTENSÍLIO</t>
  </si>
  <si>
    <t>ESPECIFICAÇÃO</t>
  </si>
  <si>
    <t>MARCA SUGERIDA</t>
  </si>
  <si>
    <t>Qtd/semestral por Colaborador</t>
  </si>
  <si>
    <t>valor unitário</t>
  </si>
  <si>
    <t>Valor Unitário mensal</t>
  </si>
  <si>
    <t>Valor Total semestral</t>
  </si>
  <si>
    <t>Valor Total semestral por Colaborador</t>
  </si>
  <si>
    <t>Ajudante de Cozinha</t>
  </si>
  <si>
    <t xml:space="preserve">Faca de cozinheiro cabo branco 8 polegadas </t>
  </si>
  <si>
    <t>Cabo de polipropileno branco. Cabo com design anatômico e texturizado. Lâmina: Aço Inoxidável e necessariamente com gavião menor que a lâmina</t>
  </si>
  <si>
    <t>UND</t>
  </si>
  <si>
    <t xml:space="preserve"> ORIGINAL / BRINOX/ OU SIMILAR </t>
  </si>
  <si>
    <t>R$ 40, 00 a 80,00</t>
  </si>
  <si>
    <t xml:space="preserve">Faca de legumes   </t>
  </si>
  <si>
    <t>Faca para Frutas e Legumes  com Lâmina em Aço Inox  e Cabo de Polipropileno Branco 4 polegadas</t>
  </si>
  <si>
    <t>R$ 14,00 a 30,00</t>
  </si>
  <si>
    <t xml:space="preserve">Afiador de facas pedra </t>
  </si>
  <si>
    <t>pedra para afiar dupla face, retangular, com grãos mistos para duas opções de afiação.</t>
  </si>
  <si>
    <t>MUNDIAL/BRINOX/CARBURUNDU /OU SIMILAR</t>
  </si>
  <si>
    <t>R$ 20, 00 a 50,00</t>
  </si>
  <si>
    <t>Descascador de manual de legumes</t>
  </si>
  <si>
    <t>Utensílio com lâmina de aço inox  com Cabo de Polipropileno Branco ou todo em aço inoxidável</t>
  </si>
  <si>
    <t xml:space="preserve">TRAMONTINA / ORIGINAL / BRINOX/ OU SIMILAR </t>
  </si>
  <si>
    <t>R$ 5,00 a 90,00</t>
  </si>
  <si>
    <t xml:space="preserve">COPEIRO </t>
  </si>
  <si>
    <t>Cozinheiro</t>
  </si>
  <si>
    <t>Faca de numero 12</t>
  </si>
  <si>
    <t xml:space="preserve">Cabo de polipropileno branco. Cabo com design anatômico e texturizado. Lâmina: Aço Inoxidável e necessariamente com gavião cobrindo toda a lâmina. </t>
  </si>
  <si>
    <t>R$ 40, 00 a 110,00</t>
  </si>
  <si>
    <t>Faca de numero 10</t>
  </si>
  <si>
    <t>R$ 40, 00 a 100,00</t>
  </si>
  <si>
    <t xml:space="preserve">Cutelo 6' </t>
  </si>
  <si>
    <t>Lâmina em aço inox c/ fio liso + cabo em polipropileno branco</t>
  </si>
  <si>
    <t>R$ 19,00 a 144,00</t>
  </si>
  <si>
    <t>Rodo articulado 30cm com cabo completo</t>
  </si>
  <si>
    <t>Rodo articulado produzido em alumínio e borracha nitrílica que permite a troca da lâmina. Tamanho 30 cm. Cabo em aluminio com aproximadamente 1,4 m</t>
  </si>
  <si>
    <t>BRALIMPIA/BETTANIN/NEMATEC/ OU SIMILAR</t>
  </si>
  <si>
    <t>Cabo telescópio (para ser usado com o refil e a cabeleira em conjunto)</t>
  </si>
  <si>
    <t>mesma marca que o refil e a cabeleira para encaixe perfeito. De aluminio, com rosca. Podendo chegar a 1,4 m.A Haste Americana e o Cabo de Alumínio serão utilizados em conjunto com o Balde Espremedor para a limpeza de pisos.</t>
  </si>
  <si>
    <t>BRALIMPIA/SODRAMAR/FLASHLIMP OU SIMILAR</t>
  </si>
  <si>
    <t>x</t>
  </si>
  <si>
    <t>Suporte de mop úmido (para ser usado com o cabo e a cabeleira em conjunto)</t>
  </si>
  <si>
    <t>Garra americana, produzida em polipropileno resistente com sistema de rosca plástica e trava para maior firmeza na fixação do refil. Deverá ser acoplada ao cabo telescópio com encaixe perfeito. A Haste Americana e o Cabo de Alumínio serão utilizados em conjunto com o Balde Espremedor para a limpeza de pisos.</t>
  </si>
  <si>
    <t>BRINOX/BRALIMPIA/BETTANIN/OU SIMILAR</t>
  </si>
  <si>
    <t>Cabeleira de mop umido (para ser usado com o cabo e o refil em conjunto)</t>
  </si>
  <si>
    <t>refil para mop líquido com pelo menos 80% de algodão em sua composição.Com pontas em loop e adequados para uso em conjunto com o refil e o cabo telescópio. Na cor cru.</t>
  </si>
  <si>
    <t>Conjunto completo de mop pó 40 cm</t>
  </si>
  <si>
    <t>conjunto formado por cabo em aluminio de aproximadamente 1,4 m. Armação em polipropileno de alta resistência com estrutura em aço galvanizado. Com sistema dobrável para encaixe dos mop e articulado no encaixe com o cabo. No tamanho de 40 cm e refil composto por fios 100% acrílicos ou microfibra. Fixação através do encaixe na armação. No tamanho de 40 cm.</t>
  </si>
  <si>
    <t>BRALIMPIA/NOBRE OU SIMILAR</t>
  </si>
  <si>
    <t>Refil de mop seco 40 cm</t>
  </si>
  <si>
    <t>refil composto por fios 100% acrílicos NA COR AZUL. Fixação através do encaixe na armação. No tamanho de 40 cm.</t>
  </si>
  <si>
    <t>Vasculho de teto alongando</t>
  </si>
  <si>
    <t>VASSOURA, MATERIAL CERDAS SISAL, MATERIAL CABO MADEIRA, TIPO VASCULHO, APLICAÇÃO LIMPEZA TETO, COMPRIMENTO CABO 200 CM</t>
  </si>
  <si>
    <t>VASCULHO/ICOSAL/OU SIMILAR</t>
  </si>
  <si>
    <t>Balde pequeno azul</t>
  </si>
  <si>
    <t>construido em plastico, com alça de plastico. Na cor azul. Volume aproximado de 8 litros</t>
  </si>
  <si>
    <t>SANREMO/HYDRUS/SÃO BERNARDO/ASTRA OU SIMILAR</t>
  </si>
  <si>
    <t>Balde pequeno vermelho</t>
  </si>
  <si>
    <t>construido em plastico, com alça de plastico. Na cor vermelho. Volume aproximado de 8 litros</t>
  </si>
  <si>
    <t>Pá de lixo articulada cabo longo</t>
  </si>
  <si>
    <t>pá de lixo com tampa, com acionamento automático assim que é colocada no chão. Produzida em polietileno . Cabo de alumínio</t>
  </si>
  <si>
    <t>BETTANIN/BRALIMPIA/POLITEX/OU SIMILAR</t>
  </si>
  <si>
    <t>Borrifador/puverizador 1lt</t>
  </si>
  <si>
    <t>Borrifador/Pulverizador manual. capacidade de 1,0 litro, bico plástico regulável, gatilho de acionamento, fácil limpeza e manutenção, bombeamento com tubo de plástico interno, corpo em plástico de alta resistência. Nar cor branca, preferencialmente transparente para melhor visualização do produto.</t>
  </si>
  <si>
    <t>VONDER/POLIETILENO/BRALIMPIA/OU SIMILAR</t>
  </si>
  <si>
    <t>Kit carrinho com 2 dispensers</t>
  </si>
  <si>
    <t>carrinho completo para mop úmido contendo balde espremedor, com 2 (dois) águas. Com 2 recipientes separados com divisória. Espremedor com pressão superior resistente, com aste de aluminio. Com dreno para escoamento da água e clip de fixação. Capacidade aproximada de 30 litros. Apresentação com 4 rodizios.</t>
  </si>
  <si>
    <t>BRALIMPIA/OU SIMILAR</t>
  </si>
  <si>
    <t>cabo Limpa Tudo</t>
  </si>
  <si>
    <t>Cabo de Alumíno retrátil com ponta de rosca; Cabo de Alumínio retrátil com alcance de até 1,40m; para ser usado com o suporte LT</t>
  </si>
  <si>
    <t>BRALIMPIA / ALLCLEAN/CERTEC/OU SIMILAR</t>
  </si>
  <si>
    <t xml:space="preserve">suporte LT </t>
  </si>
  <si>
    <t xml:space="preserve">articulado, para uso com fibra. necessariamente da mesma marca que o conjunto. </t>
  </si>
  <si>
    <t>Escova de aço com cabo/ 2 semestral</t>
  </si>
  <si>
    <t>Escova de aço manual com cabo plastico</t>
  </si>
  <si>
    <t>VONDER/BRALIMPIA/BRASFORT</t>
  </si>
  <si>
    <t>Faca de serra</t>
  </si>
  <si>
    <t> Faca para Pão  com Lâmina em Aço Inox e Cabo de Polipropileno Branco. Lâmina de   12 polegadas em aço inox com fio serrilhado. Dimensões aproximadas de Altura: 2,3 cm;  Comprimento: 30 cm e Largura: 3,8 cm</t>
  </si>
  <si>
    <t>R$ de 11,00 a 72,00</t>
  </si>
  <si>
    <t> Faca para Pão  com Lâmina em Aço Inox e Cabo de Polipropileno Branco. Lâmina de  10 polegadas em aço inox com fio serrilhado</t>
  </si>
  <si>
    <t>R$ de 11,00 a 55,00</t>
  </si>
  <si>
    <t>Raspadeira em Inox Tubular Reta</t>
  </si>
  <si>
    <t>Construidaem aço inox, com dimensões aproximadas de 10 cmx 15 cm</t>
  </si>
  <si>
    <t>TRAMONTINA/BRINOX/DOUPAN/WELLMIX/OU SIMILAR</t>
  </si>
  <si>
    <t>R$ 14,00 a 47,00</t>
  </si>
  <si>
    <t>espátula confeiteiro angular 30 cm</t>
  </si>
  <si>
    <t>confeccionada em aço inoxidável e cabo de polipropileno branco</t>
  </si>
  <si>
    <t>TRAMONTINA/BRINOX/KEHOME/OU SIMILAR</t>
  </si>
  <si>
    <t>R$ 14,00 a 55,00</t>
  </si>
  <si>
    <t>espátula confeiteiro lisa 30 cm</t>
  </si>
  <si>
    <t>R$ 14,00 a 50,00</t>
  </si>
  <si>
    <t>espátula plástica meia lua (pão duro sem cabo)</t>
  </si>
  <si>
    <t>construida toda em polipropileno branco. Dimensões aproximadas de  12 cm x 9 cm</t>
  </si>
  <si>
    <t>BRINOX/KEHOME/OU SIMILAR</t>
  </si>
  <si>
    <t>R$ 4,00 a 27,00</t>
  </si>
  <si>
    <t>raspador de massa meia lua de inox</t>
  </si>
  <si>
    <t>Construida em aço inox, com alça em polipropileno, preferencialmente branco. Medidas aproximadas de 16 cm x 12 cm</t>
  </si>
  <si>
    <t>R$ 16,00 a 35,00</t>
  </si>
  <si>
    <t>espátula de silicone</t>
  </si>
  <si>
    <t>espátula de silicone, tipo pão-duro, com cabo de silicone ou polipropileno. Resistente a alta temperatura.Cabo com furo passante possibilitando que seja pendurado. Comprimento aproximado de 30 cm. Preferencialmente na cor  branca </t>
  </si>
  <si>
    <t>MIMO/OU SIMILAR</t>
  </si>
  <si>
    <t>R$ 4,00 a 30,00</t>
  </si>
  <si>
    <t>pincel de silicone</t>
  </si>
  <si>
    <t>construido todo em silicone, em cor diferenmte de braco, preferencialmente preto, medindo aproximadamente 28 cm</t>
  </si>
  <si>
    <t>TRAMONTINA/BRINOX/MIMO/OU SIMILAR</t>
  </si>
  <si>
    <t>R$ 7,00 a 50,00</t>
  </si>
  <si>
    <t xml:space="preserve">Saca Rolhas com Abridor           </t>
  </si>
  <si>
    <t>construido em aço inox. Dimensões aproximadas do produto: altura: 1,4 cm x largura: 2,6 cm x comprimento 12,8 cm.</t>
  </si>
  <si>
    <t xml:space="preserve">TRAMONTINA / BRINOX/BONGOURMET/MIMO+B108:F110 OU SIMILAR </t>
  </si>
  <si>
    <t>R10,00 a 50,00</t>
  </si>
  <si>
    <t>Borrifador/Pulverizador manual. capacidade de 1,0 litro, bico plástico regulável, gatilho de acionamento,  fácil limpeza e manutenção,  bombeamento com tubo de plástico interno, corpo em plástico de alta resistência. Nar cor branca, preferencialmente transparente para melhor visualização do produto.</t>
  </si>
  <si>
    <t>R$ 5,00 a 10,00</t>
  </si>
  <si>
    <t>ANEXO VIII – Planilha de Custo e Formação de Preço Mensal por posto de trabalho</t>
  </si>
  <si>
    <t>Categoria profissional: CHEFE DE COZINHA</t>
  </si>
  <si>
    <t>Discriminação dos Serviços</t>
  </si>
  <si>
    <t>A</t>
  </si>
  <si>
    <t>Data de apresentação da proposta</t>
  </si>
  <si>
    <t>B</t>
  </si>
  <si>
    <t>Município</t>
  </si>
  <si>
    <t>Rio de Janeiro</t>
  </si>
  <si>
    <t>C</t>
  </si>
  <si>
    <t>Ano do Acordo, Convenção ou Dissídio Coletivo</t>
  </si>
  <si>
    <t>D</t>
  </si>
  <si>
    <t>Nº de meses de execução contratual</t>
  </si>
  <si>
    <t>Identificação do Serviço</t>
  </si>
  <si>
    <t>Tipo de Serviço</t>
  </si>
  <si>
    <t>Quantidade</t>
  </si>
  <si>
    <t>CRD- 01</t>
  </si>
  <si>
    <t>Dados para composição dos custos referentes à mão-de-obra</t>
  </si>
  <si>
    <t>Tipo de serviço (mesmo serviço com características distintas)</t>
  </si>
  <si>
    <t>Classificação Brasileira de Ocupações (CBO)</t>
  </si>
  <si>
    <t>2711-05</t>
  </si>
  <si>
    <t>Salário Nominativo da Categoria Profissional</t>
  </si>
  <si>
    <t>Categoria profissional (vinculada à execução contratual)</t>
  </si>
  <si>
    <t>Data base da categoria (dia/mês/ano)</t>
  </si>
  <si>
    <t>MÓDULO 1 - COMPOSIÇÃO DA REMUNERAÇÃO</t>
  </si>
  <si>
    <t>COMPOSIÇÃO DA REMUNERAÇÃO</t>
  </si>
  <si>
    <t>%</t>
  </si>
  <si>
    <t>VALOR (R$)</t>
  </si>
  <si>
    <t>Salário Base</t>
  </si>
  <si>
    <t xml:space="preserve">Adicional Periculosidade </t>
  </si>
  <si>
    <t>Adicional Insalubridade</t>
  </si>
  <si>
    <t>Adicional Noturno</t>
  </si>
  <si>
    <t>E</t>
  </si>
  <si>
    <t>Adicional de Hora Noturna Reduzida</t>
  </si>
  <si>
    <t>F</t>
  </si>
  <si>
    <t>Adicional de Hora Extra no Feriado Trabalhado</t>
  </si>
  <si>
    <t>G</t>
  </si>
  <si>
    <t>Gratificação de Encarregado</t>
  </si>
  <si>
    <t>H</t>
  </si>
  <si>
    <t>Gratificação de Líder</t>
  </si>
  <si>
    <t>cláusula 17 cct</t>
  </si>
  <si>
    <t>servente</t>
  </si>
  <si>
    <t>TOTAL DO MÓDULO 1</t>
  </si>
  <si>
    <t>MÓDULO 2 – ENCARGOS E BENEFÍCIOS ANUAIS, MENSAIS E DIÁRIOS</t>
  </si>
  <si>
    <t>Submódulo 2.1 - 13º Salário, Férias e Adicional de Férias</t>
  </si>
  <si>
    <t xml:space="preserve">13 (Décimo-terceiro) salário </t>
  </si>
  <si>
    <t>Férias e Adicional de Férias</t>
  </si>
  <si>
    <t>TOTAL SUBMÓDULO 2.1</t>
  </si>
  <si>
    <t>base 2.2</t>
  </si>
  <si>
    <t>Submódulo 2.2 - GPS, FGTS e Outras Contribuições</t>
  </si>
  <si>
    <t xml:space="preserve">INSS </t>
  </si>
  <si>
    <t xml:space="preserve">Salário Educação </t>
  </si>
  <si>
    <t>SAT (Seguro Acidente de Trabalho)</t>
  </si>
  <si>
    <t>SESC ou SESI</t>
  </si>
  <si>
    <t xml:space="preserve">SENAI - SENAC </t>
  </si>
  <si>
    <t xml:space="preserve">SEBRAE </t>
  </si>
  <si>
    <t xml:space="preserve">INCRA </t>
  </si>
  <si>
    <t xml:space="preserve">FGTS </t>
  </si>
  <si>
    <t>TOTAL SUBMÓDULO 2.2</t>
  </si>
  <si>
    <t>Submódulo 2.3 - Benefícios Mensais e Diários</t>
  </si>
  <si>
    <t>Transporte (4 modais/dia x 22 dias)</t>
  </si>
  <si>
    <t>-</t>
  </si>
  <si>
    <t xml:space="preserve"> modal onibus</t>
  </si>
  <si>
    <t>Auxílio-Refeição/Alimentação  (1 modal x 22 dias)</t>
  </si>
  <si>
    <t>modal</t>
  </si>
  <si>
    <t>Assistência Médica e Familiar Sindical</t>
  </si>
  <si>
    <t>Benefício Social Familiar</t>
  </si>
  <si>
    <t>convenção 2023</t>
  </si>
  <si>
    <t>Outros</t>
  </si>
  <si>
    <t>TOTAL SUBMÓDULO 2.3</t>
  </si>
  <si>
    <t>QUADRO-RESUMO DO MÓDULO 2 - ENCARGOS, BENEFÍCIOS ANUAIS, MENSAIS E DIÁRIOS</t>
  </si>
  <si>
    <t>Módulo 2 - Encargos, Benefícios Anuais, Mensais e Diários</t>
  </si>
  <si>
    <t>2.1</t>
  </si>
  <si>
    <t>13º Salário, Férias e Adicional de Férias</t>
  </si>
  <si>
    <t>2.2</t>
  </si>
  <si>
    <t>GPS, FGTS e Outras Contribuições</t>
  </si>
  <si>
    <t>2.3</t>
  </si>
  <si>
    <t>Benefícios Mensais e Diários</t>
  </si>
  <si>
    <t>TOTAL DO MÓDULO 2</t>
  </si>
  <si>
    <t>MÓDULO 3 – PROVISÃO PARA RESCISÃO</t>
  </si>
  <si>
    <t>PROVISÃO PARA RESCISÃO</t>
  </si>
  <si>
    <t>Aviso Prévio Indenizado</t>
  </si>
  <si>
    <t>Incidência do FGTS sobre Aviso Prévio Indenizado</t>
  </si>
  <si>
    <t>Multa do FGTS e Contribuição Social sobre o Aviso Prévio Indenizado</t>
  </si>
  <si>
    <t xml:space="preserve">Aviso Prévio Trabalhado </t>
  </si>
  <si>
    <t>Incidência dos encargos do submódulo 2.2 sobre Aviso Prévio Trabalhado</t>
  </si>
  <si>
    <t xml:space="preserve">Multa do FGTS e Contribuição Social sobre o Aviso Prévio Trabalhado. </t>
  </si>
  <si>
    <t>TOTAL DO MÓDULO 3</t>
  </si>
  <si>
    <t>MÓDULO 4 – CUSTO DE REPOSIÇÃO DO PROFISSIONAL AUSENTE</t>
  </si>
  <si>
    <t>Submódulo 4.1 - Ausências Legais</t>
  </si>
  <si>
    <t xml:space="preserve">Substituto na cobertura de Férias </t>
  </si>
  <si>
    <t>Substituto na cobertura de Ausências Legais</t>
  </si>
  <si>
    <t>Substituto na cobertura de Licença Paternidade</t>
  </si>
  <si>
    <r>
      <rPr>
        <sz val="10"/>
        <color rgb="FF000000"/>
        <rFont val="Arial"/>
        <charset val="1"/>
      </rPr>
      <t>Substituto na cobertura de Ausência por Acidente de Trabalho</t>
    </r>
    <r>
      <rPr>
        <sz val="10"/>
        <color rgb="FFFF0000"/>
        <rFont val="Arial"/>
        <charset val="1"/>
      </rPr>
      <t xml:space="preserve"> </t>
    </r>
  </si>
  <si>
    <t>Substituto na cobertura de Afastamento Maternidade</t>
  </si>
  <si>
    <t>base de cálculo</t>
  </si>
  <si>
    <t>cto com a infinity</t>
  </si>
  <si>
    <t>Outros (especificar)</t>
  </si>
  <si>
    <t>TOTAL SUBMÓDULO 4.1</t>
  </si>
  <si>
    <t>Submódulo 4.2 - Intrajornada</t>
  </si>
  <si>
    <t>Intervalo para Repouso ou Alimentação</t>
  </si>
  <si>
    <t>TOTAL SUBMÓDULO 4.2</t>
  </si>
  <si>
    <t>QUADRO-RESUMO DO MÓDULO 4 - CUSTO DE REPOSIÇÃO DO PROFISSIONAL AUSENTE</t>
  </si>
  <si>
    <t>Módulo 4 - Custo de Reposição do Profissional Ausente</t>
  </si>
  <si>
    <t>4.1</t>
  </si>
  <si>
    <t>Ausências Legais</t>
  </si>
  <si>
    <t>4.2</t>
  </si>
  <si>
    <t>Intrajornada</t>
  </si>
  <si>
    <t>TOTAL DO MÓDULO 4</t>
  </si>
  <si>
    <t>MÓDULO 5 – INSUMOS DIVERSOS</t>
  </si>
  <si>
    <t>INSUMOS DIVERSOS</t>
  </si>
  <si>
    <t xml:space="preserve">Uniformes </t>
  </si>
  <si>
    <t>Materiais</t>
  </si>
  <si>
    <t>Utensílios</t>
  </si>
  <si>
    <t>EPI'S</t>
  </si>
  <si>
    <t>TOTAL DO MÓDULO 5</t>
  </si>
  <si>
    <t>MÓDULO 6 – CUSTOS INDIRETOS, TRIBUTOS E LUCRO</t>
  </si>
  <si>
    <t>CUSTOS INDIRETOS, TRIBUTOS E LUCRO</t>
  </si>
  <si>
    <t>Custos Indiretos (MÁXIMO)</t>
  </si>
  <si>
    <t>Lucro  (MÁXIMO)</t>
  </si>
  <si>
    <t>TRIBUTOS</t>
  </si>
  <si>
    <t>C.1</t>
  </si>
  <si>
    <t>PIS</t>
  </si>
  <si>
    <t>C.2</t>
  </si>
  <si>
    <t>COFINS</t>
  </si>
  <si>
    <t>C.3</t>
  </si>
  <si>
    <t>ISS</t>
  </si>
  <si>
    <t>TOTAL DO MÓDULO 6</t>
  </si>
  <si>
    <t>a)</t>
  </si>
  <si>
    <t>Tributos % = To = .............................................................</t>
  </si>
  <si>
    <t>b)</t>
  </si>
  <si>
    <t>(Total dos Módulos 1, 2, 3, 4 e 5+ Custos indiretos + lucro)= Po = ...................................</t>
  </si>
  <si>
    <t>c)</t>
  </si>
  <si>
    <t>Po / (1 - To) = P1 = ..............................................................................</t>
  </si>
  <si>
    <t>Valor dos Tributos = P1 - Po</t>
  </si>
  <si>
    <t>QUADRO RESUMO DO CUSTO POR EMPREGADO</t>
  </si>
  <si>
    <t>Mão-de-Obra vinculada à execução contratual (valor por empregado)</t>
  </si>
  <si>
    <t>Subtotal (A + B + C + D + E)</t>
  </si>
  <si>
    <t>PREÇO TOTAL POR EMPREGADO</t>
  </si>
  <si>
    <t>Quadro Resumo - VALOR MENSAL DOS SERVIÇOS</t>
  </si>
  <si>
    <t>Tipo de Serviço (A)</t>
  </si>
  <si>
    <t>Valor Por Empregado(B)</t>
  </si>
  <si>
    <t>Qde de Empregados por posto ( C )</t>
  </si>
  <si>
    <t>Valor Proposto por Posto (D) = (B x C)</t>
  </si>
  <si>
    <t>Qde Postos (E)</t>
  </si>
  <si>
    <t>Serviço 1 (indicar)</t>
  </si>
  <si>
    <t>R$</t>
  </si>
  <si>
    <t>Serviço 2 (indicar)</t>
  </si>
  <si>
    <t>Serviço 3 (indicar)</t>
  </si>
  <si>
    <t>Serviço ... (indicar)</t>
  </si>
  <si>
    <t>VALOR MENSAL DOS SERVIÇOS (I + II + III + ...)</t>
  </si>
  <si>
    <t>Anexo III-D</t>
  </si>
  <si>
    <t>Quadro Demonstrativo - VALOR GLOBAL DA PROPOSTA</t>
  </si>
  <si>
    <t>VALOR GLOBAL DA PROPOSTA</t>
  </si>
  <si>
    <t>Descrição</t>
  </si>
  <si>
    <t>Valor proposto por unidade de medida*</t>
  </si>
  <si>
    <t>Valor mensal do serviço</t>
  </si>
  <si>
    <t>Valor Global da Proposta (valor mensal do serviço X nº meses do contrato).</t>
  </si>
  <si>
    <t>Nota(1):</t>
  </si>
  <si>
    <t>Informar o valor da unidade de medida por tipo de serviço.</t>
  </si>
  <si>
    <t>FATOR K</t>
  </si>
  <si>
    <t>fator K</t>
  </si>
  <si>
    <t>Categoria profissional: COZINHEIRO DIARISTA</t>
  </si>
  <si>
    <t>COZINHEIRO</t>
  </si>
  <si>
    <t>PL 12X36 hs</t>
  </si>
  <si>
    <t>DIARISTA</t>
  </si>
  <si>
    <t>5132-05</t>
  </si>
  <si>
    <t>Categoria profissional: COZINHEIRO</t>
  </si>
  <si>
    <t>Transporte (4 modais/dia x 15 dias)</t>
  </si>
  <si>
    <t>Auxílio-Refeição/Alimentação  (1 modal x 15 dias)</t>
  </si>
  <si>
    <t>Categoria profissional: AUXILIAR DE COZINHA</t>
  </si>
  <si>
    <t>AUXILIAR DE COZINHA NOTURNO</t>
  </si>
  <si>
    <t>5135-05</t>
  </si>
  <si>
    <t>AUXILIAR DE COZINHA</t>
  </si>
  <si>
    <t>dia de trabalho</t>
  </si>
  <si>
    <t>salario/15</t>
  </si>
  <si>
    <t>hora de trabalho</t>
  </si>
  <si>
    <t>dia/12h</t>
  </si>
  <si>
    <t>quantidade de horas noturna</t>
  </si>
  <si>
    <t>de 22 as 5h</t>
  </si>
  <si>
    <t>PLANTÃO 12X36</t>
  </si>
  <si>
    <t>Categoria profissional: AUXILIAR DE COZINHA DIURNO</t>
  </si>
  <si>
    <t>AUXILIAR DE COZINHA DIURNO</t>
  </si>
  <si>
    <t>TOTAL =</t>
  </si>
  <si>
    <t xml:space="preserve">FATOR K </t>
  </si>
  <si>
    <t>Categoria profissional: AUXILIAR DE COZINHA DIARISTA</t>
  </si>
  <si>
    <t>Categoria profissional: COPEIROPLANTÃO OBM</t>
  </si>
  <si>
    <t>COPEIRO DIURNO</t>
  </si>
  <si>
    <t>5134-25</t>
  </si>
  <si>
    <t>COPEIRO</t>
  </si>
  <si>
    <t>Categoria profissional: COPEIRO NOTURNO OBM</t>
  </si>
  <si>
    <t>Categoria profissional: COPEIRO DIARISTA OBM</t>
  </si>
  <si>
    <t xml:space="preserve"> </t>
  </si>
  <si>
    <t>Categoria profissional: COPEIRO  DE HOSPITAL</t>
  </si>
  <si>
    <t>COPEIRO DE HOSPITAL</t>
  </si>
  <si>
    <t xml:space="preserve">TOTAL = </t>
  </si>
  <si>
    <t>5134-30</t>
  </si>
  <si>
    <t>Adicional Insalubridade (GRAU MÉDIO POR RISCO BIOLÓGICO)</t>
  </si>
  <si>
    <t>Categoria profissional: COPEIRO DE HOSPITAL NOTURNO</t>
  </si>
  <si>
    <t>COPEIRO DE HOSPITAL NOTURNO</t>
  </si>
  <si>
    <t>Categoria profissional: AUXILIAR DE SERVIÇOS GERAIS</t>
  </si>
  <si>
    <t>AUXILIAR DE SERVIÇOS GERAIS</t>
  </si>
  <si>
    <t>5143-20</t>
  </si>
  <si>
    <t>Categoria profissional: AUXILIAR DE SERVIÇOS GERAIS NOTURNO COM INSALUBRIDADE 20%</t>
  </si>
  <si>
    <t>AUXILIAR DE SERVIÇOS GERAIS COM INSALUBRIDADE 20%</t>
  </si>
  <si>
    <t xml:space="preserve">Adicional Insalubridade </t>
  </si>
  <si>
    <t xml:space="preserve">Categoria profissional: AUXILIAR DE SERVIÇOS GERAIS DIARISTA </t>
  </si>
  <si>
    <t>Categoria profissional: AUXILIAR DE SERVIÇOS GERAIS DIARISTA COM INSALUBRIDADE 20%</t>
  </si>
  <si>
    <t>Adicional Insalubridade (GRAU MÉDIO POR RISCO AO FRIO)</t>
  </si>
  <si>
    <t>convenção 2021</t>
  </si>
  <si>
    <t>cto com a AMO</t>
  </si>
  <si>
    <t>Categoria profissional: AUXILIAR DE SERVIÇOS GERAIS DIARISTA COM INSALUBRIDADE 40%</t>
  </si>
  <si>
    <t>AUXILIAR DE SERVIÇOS GERAIS COM INSALUBRIDADE 40%</t>
  </si>
  <si>
    <t>CRD-2</t>
  </si>
  <si>
    <t>Adicional Insalubridade (GRAU ALTO - LIXEIRA COMUM)</t>
  </si>
  <si>
    <t>SAT (Seguro Acidente de Trabalho) GIIL- RAT (antigo SAT)</t>
  </si>
  <si>
    <t>Categoria profissional: PADEIRO NOTURNO</t>
  </si>
  <si>
    <t>HCAP-2</t>
  </si>
  <si>
    <t>8483-05</t>
  </si>
  <si>
    <t>Categoria profissional: PADEIRO</t>
  </si>
  <si>
    <t>Categoria profissional: PADEIRO DIARISTA</t>
  </si>
  <si>
    <t>Categoria profissional:GARÇOM</t>
  </si>
  <si>
    <t>5134-05</t>
  </si>
  <si>
    <t>Categoria profissional:GARÇOM PLANTONISTA</t>
  </si>
  <si>
    <t>Categoria profissional:GARÇOM LIDER DE SALÃO</t>
  </si>
  <si>
    <t>GARÇOM LÍDER DE SALÃO</t>
  </si>
  <si>
    <t>CRD-1</t>
  </si>
  <si>
    <t>LÍDER DE SALÃO</t>
  </si>
  <si>
    <t>Categoria profissional:ENCARREGADO 30%</t>
  </si>
  <si>
    <t>4101-05</t>
  </si>
  <si>
    <t>cláusula 15 cct</t>
  </si>
  <si>
    <t>Categoria profissional:ENCARREGADO 40%</t>
  </si>
  <si>
    <t>Categoria profissional:AUXILIAR DE ESTOQUE</t>
  </si>
  <si>
    <t>AUXILIAR DE ALMOXARIFE</t>
  </si>
  <si>
    <t>4141-25</t>
  </si>
  <si>
    <t>Adicional Insalubridade (risco médio por exposição ao frio)</t>
  </si>
  <si>
    <t>Categoria profissional:AUXILIAR DE ESTOQUE PLANTÃO</t>
  </si>
  <si>
    <t>PABM 1/16</t>
  </si>
  <si>
    <t>SEI-270091/000209/2023</t>
  </si>
  <si>
    <t>AUX COZ PL DIURNO</t>
  </si>
  <si>
    <t>QUADRO RESUMO DE FUNCIONÁRIOS POR FUNÇÃO DO LOTE 13</t>
  </si>
  <si>
    <t>EQUIPE ESPECIAL  GMAR BARRA E BOTAFOGO</t>
  </si>
  <si>
    <t>EQUIPE 8  ABMDP II</t>
  </si>
  <si>
    <t>AUXILIAR DE ESTOQUE COM INSALUBRIDADE 20%</t>
  </si>
  <si>
    <t>AUXILIAR DE ESTOQUE COM INSALUBRIDADE 20%PL</t>
  </si>
  <si>
    <t xml:space="preserve">Demais UBMS do contrato </t>
  </si>
  <si>
    <t xml:space="preserve"> AUXILIAR DE SERVIÇOS GERAIS</t>
  </si>
  <si>
    <r>
      <t xml:space="preserve">Detergente Neutro </t>
    </r>
    <r>
      <rPr>
        <b/>
        <u/>
        <sz val="11"/>
        <color rgb="FF000000"/>
        <rFont val="Calibri"/>
        <family val="2"/>
      </rPr>
      <t>concentrado</t>
    </r>
    <r>
      <rPr>
        <u/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charset val="1"/>
      </rPr>
      <t>(Litros após
diluição indicada pelo fabricante para limpeza pesada)</t>
    </r>
  </si>
  <si>
    <r>
      <t xml:space="preserve">Detergente limpador
</t>
    </r>
    <r>
      <rPr>
        <b/>
        <u/>
        <sz val="11"/>
        <color rgb="FF000000"/>
        <rFont val="Calibri"/>
        <family val="2"/>
      </rPr>
      <t xml:space="preserve">concentrado </t>
    </r>
    <r>
      <rPr>
        <sz val="11"/>
        <color rgb="FF000000"/>
        <rFont val="Calibri"/>
        <charset val="1"/>
      </rPr>
      <t>alcalino,
desincrustante (Litros após
diluição indicada pelo fabricante)</t>
    </r>
  </si>
  <si>
    <r>
      <t>Detergente Desengordurante</t>
    </r>
    <r>
      <rPr>
        <b/>
        <u/>
        <sz val="11"/>
        <color rgb="FF000000"/>
        <rFont val="Calibri"/>
        <family val="2"/>
      </rPr>
      <t xml:space="preserve"> Concentrado</t>
    </r>
  </si>
  <si>
    <r>
      <t xml:space="preserve">Hipoclorito de Sódio Líquido </t>
    </r>
    <r>
      <rPr>
        <b/>
        <u/>
        <sz val="11"/>
        <color rgb="FF000000"/>
        <rFont val="Calibri"/>
        <family val="2"/>
      </rPr>
      <t>Concentrado</t>
    </r>
  </si>
  <si>
    <r>
      <t xml:space="preserve">Desinfetante
geral </t>
    </r>
    <r>
      <rPr>
        <b/>
        <u/>
        <sz val="11"/>
        <color rgb="FF000000"/>
        <rFont val="Calibri"/>
        <family val="2"/>
      </rPr>
      <t>Concentrado</t>
    </r>
  </si>
  <si>
    <t xml:space="preserve">VALOR SEMESTRAL DA UBM </t>
  </si>
  <si>
    <t>UBM</t>
  </si>
  <si>
    <t>N TOTAL DE FUNCIONÁRIOS DA UBM</t>
  </si>
  <si>
    <t>Nº de UBM do Lote</t>
  </si>
  <si>
    <t>valor por UBM (Equipe necessária)</t>
  </si>
  <si>
    <t>N de UBMs atendidas</t>
  </si>
  <si>
    <t>ANEXO II - Dimensionamento de Pessoal por Lote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</si>
</sst>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&quot;R$ &quot;#,##0.00"/>
    <numFmt numFmtId="165" formatCode="[$R$ -416]#,##0.00"/>
    <numFmt numFmtId="166" formatCode="_(&quot;R$ &quot;* #,##0.00_);_(&quot;R$ &quot;* \(#,##0.00\);_(&quot;R$ &quot;* \-??_);_(@_)"/>
    <numFmt numFmtId="167" formatCode="_-&quot;R$&quot;* #,##0.00_-;&quot;-R$&quot;* #,##0.00_-;_-&quot;R$&quot;* \-??_-;_-@"/>
    <numFmt numFmtId="168" formatCode="_-&quot;R$ &quot;* #,##0.00_-;&quot;-R$ &quot;* #,##0.00_-;_-&quot;R$ &quot;* \-??_-;_-@"/>
    <numFmt numFmtId="169" formatCode="&quot;R$ &quot;#,##0.00;[Red]&quot;-R$ &quot;#,##0.00"/>
    <numFmt numFmtId="170" formatCode="_-[$R$-416]\ * #,##0.00_-;\-[$R$-416]\ * #,##0.00_-;_-[$R$-416]\ * \-??_-;_-@"/>
    <numFmt numFmtId="171" formatCode="_-* #,##0.00_-;\-* #,##0.00_-;_-* \-??_-;_-@"/>
    <numFmt numFmtId="172" formatCode="d/m/yyyy"/>
    <numFmt numFmtId="173" formatCode="&quot;R$ &quot;#,##0.00_);[Red]&quot;(R$ &quot;#,##0.00\)"/>
    <numFmt numFmtId="174" formatCode="0.000%"/>
    <numFmt numFmtId="175" formatCode="0.0000%"/>
    <numFmt numFmtId="176" formatCode="0.0%"/>
    <numFmt numFmtId="177" formatCode="0.0"/>
    <numFmt numFmtId="178" formatCode="&quot;R$&quot;\ #,##0.00"/>
  </numFmts>
  <fonts count="33" x14ac:knownFonts="1">
    <font>
      <sz val="10"/>
      <color rgb="FF000000"/>
      <name val="Arial"/>
      <charset val="1"/>
    </font>
    <font>
      <b/>
      <sz val="10"/>
      <color rgb="FF000000"/>
      <name val="Arial"/>
      <charset val="1"/>
    </font>
    <font>
      <b/>
      <sz val="11"/>
      <color rgb="FF000000"/>
      <name val="Arial"/>
      <charset val="1"/>
    </font>
    <font>
      <sz val="11"/>
      <color rgb="FF000000"/>
      <name val="Arial"/>
      <charset val="1"/>
    </font>
    <font>
      <sz val="10"/>
      <color rgb="FFFF0000"/>
      <name val="Arial"/>
      <charset val="1"/>
    </font>
    <font>
      <u/>
      <sz val="11"/>
      <color rgb="FF000000"/>
      <name val="Calibri"/>
      <charset val="1"/>
    </font>
    <font>
      <u/>
      <sz val="10"/>
      <color rgb="FF000000"/>
      <name val="Arial"/>
      <charset val="1"/>
    </font>
    <font>
      <b/>
      <sz val="12"/>
      <color rgb="FF000000"/>
      <name val="Arial"/>
      <charset val="1"/>
    </font>
    <font>
      <u/>
      <sz val="11"/>
      <color rgb="FF0000FF"/>
      <name val="Calibri"/>
      <charset val="1"/>
    </font>
    <font>
      <u/>
      <sz val="11"/>
      <color rgb="FFB30000"/>
      <name val="Arial"/>
      <charset val="1"/>
    </font>
    <font>
      <sz val="11"/>
      <color rgb="FF000000"/>
      <name val="Calibri"/>
      <charset val="1"/>
    </font>
    <font>
      <sz val="11"/>
      <color rgb="FFFF0000"/>
      <name val="Arial"/>
      <charset val="1"/>
    </font>
    <font>
      <b/>
      <sz val="11"/>
      <color rgb="FFFFFFFF"/>
      <name val="Calibri"/>
      <charset val="1"/>
    </font>
    <font>
      <b/>
      <sz val="11"/>
      <color rgb="FF000000"/>
      <name val="Calibri"/>
      <charset val="1"/>
    </font>
    <font>
      <b/>
      <sz val="10"/>
      <color rgb="FFFF0000"/>
      <name val="Arial"/>
      <charset val="1"/>
    </font>
    <font>
      <i/>
      <sz val="11"/>
      <color rgb="FF000000"/>
      <name val="Calibri"/>
      <charset val="1"/>
    </font>
    <font>
      <b/>
      <u/>
      <sz val="11"/>
      <color rgb="FF000000"/>
      <name val="Calibri"/>
      <charset val="1"/>
    </font>
    <font>
      <sz val="12"/>
      <color rgb="FF000000"/>
      <name val="Times New Roman"/>
      <charset val="1"/>
    </font>
    <font>
      <sz val="10"/>
      <color rgb="FF000000"/>
      <name val="Calibri"/>
      <charset val="1"/>
    </font>
    <font>
      <sz val="11"/>
      <color rgb="FFFF0000"/>
      <name val="Calibri"/>
      <charset val="1"/>
    </font>
    <font>
      <sz val="10"/>
      <color rgb="FFFF0000"/>
      <name val="Calibri"/>
      <charset val="1"/>
    </font>
    <font>
      <b/>
      <sz val="10"/>
      <color rgb="FF000000"/>
      <name val="Calibri"/>
      <charset val="1"/>
    </font>
    <font>
      <b/>
      <sz val="11"/>
      <color rgb="FFFF0000"/>
      <name val="Calibri"/>
      <charset val="1"/>
    </font>
    <font>
      <b/>
      <sz val="18"/>
      <color rgb="FF000000"/>
      <name val="Arial"/>
      <charset val="1"/>
    </font>
    <font>
      <sz val="18"/>
      <color rgb="FF000000"/>
      <name val="Arial"/>
      <charset val="1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3F3F3"/>
      </patternFill>
    </fill>
    <fill>
      <patternFill patternType="solid">
        <fgColor rgb="FFBFBFBF"/>
        <bgColor rgb="FFC0C0C0"/>
      </patternFill>
    </fill>
    <fill>
      <patternFill patternType="solid">
        <fgColor rgb="FFD8D8D8"/>
        <bgColor rgb="FFC0C0C0"/>
      </patternFill>
    </fill>
    <fill>
      <patternFill patternType="solid">
        <fgColor rgb="FFA5A5A5"/>
        <bgColor rgb="FF999999"/>
      </patternFill>
    </fill>
    <fill>
      <patternFill patternType="solid">
        <fgColor rgb="FF3F3F3F"/>
        <bgColor rgb="FF333300"/>
      </patternFill>
    </fill>
    <fill>
      <patternFill patternType="solid">
        <fgColor rgb="FFF3F3F3"/>
        <bgColor rgb="FFFFFFFF"/>
      </patternFill>
    </fill>
    <fill>
      <patternFill patternType="solid">
        <fgColor rgb="FF999999"/>
        <bgColor rgb="FFA5A5A5"/>
      </patternFill>
    </fill>
    <fill>
      <patternFill patternType="solid">
        <fgColor rgb="FF7F7F7F"/>
        <bgColor rgb="FF666699"/>
      </patternFill>
    </fill>
    <fill>
      <patternFill patternType="solid">
        <fgColor rgb="FFB7B7B7"/>
        <bgColor rgb="FFBFBFBF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0" fillId="0" borderId="0" xfId="0" applyAlignment="1" applyProtection="1"/>
    <xf numFmtId="0" fontId="1" fillId="0" borderId="0" xfId="0" applyFont="1" applyAlignment="1" applyProtection="1">
      <alignment vertical="center"/>
    </xf>
    <xf numFmtId="0" fontId="0" fillId="0" borderId="0" xfId="0" applyFont="1" applyAlignment="1" applyProtection="1"/>
    <xf numFmtId="0" fontId="0" fillId="0" borderId="0" xfId="0" applyFont="1" applyAlignment="1" applyProtection="1">
      <alignment horizontal="center"/>
    </xf>
    <xf numFmtId="0" fontId="1" fillId="0" borderId="1" xfId="0" applyFont="1" applyBorder="1" applyAlignment="1" applyProtection="1">
      <alignment horizontal="center" wrapText="1"/>
    </xf>
    <xf numFmtId="0" fontId="1" fillId="0" borderId="2" xfId="0" applyFont="1" applyBorder="1" applyAlignment="1" applyProtection="1">
      <alignment horizontal="center" wrapText="1"/>
    </xf>
    <xf numFmtId="0" fontId="0" fillId="0" borderId="4" xfId="0" applyFont="1" applyBorder="1" applyAlignment="1" applyProtection="1">
      <alignment horizontal="center"/>
    </xf>
    <xf numFmtId="1" fontId="0" fillId="0" borderId="4" xfId="0" applyNumberFormat="1" applyFont="1" applyBorder="1" applyAlignment="1" applyProtection="1">
      <alignment horizontal="center"/>
    </xf>
    <xf numFmtId="164" fontId="0" fillId="0" borderId="0" xfId="0" applyNumberFormat="1" applyFont="1" applyAlignment="1" applyProtection="1"/>
    <xf numFmtId="1" fontId="0" fillId="0" borderId="10" xfId="0" applyNumberFormat="1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1" fontId="1" fillId="0" borderId="11" xfId="0" applyNumberFormat="1" applyFont="1" applyBorder="1" applyAlignment="1" applyProtection="1">
      <alignment horizontal="center"/>
    </xf>
    <xf numFmtId="164" fontId="1" fillId="0" borderId="11" xfId="0" applyNumberFormat="1" applyFont="1" applyBorder="1" applyAlignment="1" applyProtection="1">
      <alignment horizontal="left"/>
    </xf>
    <xf numFmtId="0" fontId="1" fillId="0" borderId="11" xfId="0" applyFont="1" applyBorder="1" applyAlignment="1" applyProtection="1"/>
    <xf numFmtId="0" fontId="0" fillId="0" borderId="4" xfId="0" applyFont="1" applyBorder="1" applyAlignment="1" applyProtection="1">
      <alignment horizontal="left" wrapText="1"/>
    </xf>
    <xf numFmtId="0" fontId="0" fillId="0" borderId="4" xfId="0" applyFont="1" applyBorder="1" applyAlignment="1" applyProtection="1">
      <alignment horizontal="center" wrapText="1"/>
    </xf>
    <xf numFmtId="1" fontId="3" fillId="0" borderId="4" xfId="0" applyNumberFormat="1" applyFont="1" applyBorder="1" applyAlignment="1" applyProtection="1">
      <alignment horizontal="center"/>
    </xf>
    <xf numFmtId="1" fontId="0" fillId="0" borderId="0" xfId="0" applyNumberFormat="1" applyFont="1" applyAlignment="1" applyProtection="1"/>
    <xf numFmtId="0" fontId="0" fillId="0" borderId="4" xfId="0" applyFont="1" applyBorder="1" applyAlignment="1" applyProtection="1">
      <alignment horizontal="left" vertical="center" wrapText="1"/>
    </xf>
    <xf numFmtId="0" fontId="0" fillId="0" borderId="4" xfId="0" applyFont="1" applyBorder="1" applyAlignment="1" applyProtection="1">
      <alignment wrapText="1"/>
    </xf>
    <xf numFmtId="0" fontId="1" fillId="0" borderId="4" xfId="0" applyFont="1" applyBorder="1" applyAlignment="1" applyProtection="1">
      <alignment wrapText="1"/>
    </xf>
    <xf numFmtId="1" fontId="1" fillId="0" borderId="4" xfId="0" applyNumberFormat="1" applyFont="1" applyBorder="1" applyAlignment="1" applyProtection="1">
      <alignment horizontal="center"/>
    </xf>
    <xf numFmtId="0" fontId="0" fillId="2" borderId="0" xfId="0" applyFont="1" applyFill="1" applyBorder="1" applyAlignment="1" applyProtection="1"/>
    <xf numFmtId="0" fontId="0" fillId="2" borderId="0" xfId="0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/>
    </xf>
    <xf numFmtId="0" fontId="4" fillId="0" borderId="0" xfId="0" applyFont="1" applyAlignment="1" applyProtection="1"/>
    <xf numFmtId="0" fontId="0" fillId="2" borderId="0" xfId="0" applyFont="1" applyFill="1" applyBorder="1" applyAlignment="1" applyProtection="1">
      <alignment wrapText="1"/>
    </xf>
    <xf numFmtId="0" fontId="4" fillId="0" borderId="0" xfId="0" applyFont="1" applyAlignment="1" applyProtection="1">
      <alignment horizontal="center"/>
    </xf>
    <xf numFmtId="0" fontId="0" fillId="2" borderId="0" xfId="0" applyFont="1" applyFill="1" applyBorder="1" applyAlignment="1" applyProtection="1">
      <alignment vertical="center" wrapText="1"/>
    </xf>
    <xf numFmtId="164" fontId="0" fillId="2" borderId="0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0" fillId="2" borderId="0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1" fontId="4" fillId="2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164" fontId="0" fillId="2" borderId="0" xfId="0" applyNumberFormat="1" applyFont="1" applyFill="1" applyBorder="1" applyAlignment="1" applyProtection="1"/>
    <xf numFmtId="1" fontId="0" fillId="2" borderId="0" xfId="0" applyNumberFormat="1" applyFont="1" applyFill="1" applyBorder="1" applyAlignment="1" applyProtection="1"/>
    <xf numFmtId="0" fontId="0" fillId="2" borderId="0" xfId="0" applyFont="1" applyFill="1" applyBorder="1" applyAlignment="1" applyProtection="1">
      <alignment horizontal="center" wrapText="1"/>
    </xf>
    <xf numFmtId="0" fontId="7" fillId="0" borderId="0" xfId="0" applyFont="1" applyAlignment="1" applyProtection="1">
      <alignment vertical="center"/>
    </xf>
    <xf numFmtId="0" fontId="8" fillId="0" borderId="0" xfId="0" applyFont="1" applyAlignment="1" applyProtection="1"/>
    <xf numFmtId="0" fontId="5" fillId="0" borderId="0" xfId="0" applyFont="1" applyAlignment="1" applyProtection="1"/>
    <xf numFmtId="0" fontId="0" fillId="0" borderId="4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wrapText="1"/>
    </xf>
    <xf numFmtId="0" fontId="0" fillId="0" borderId="0" xfId="0" applyFont="1" applyAlignment="1" applyProtection="1">
      <alignment horizontal="center" vertical="center"/>
    </xf>
    <xf numFmtId="0" fontId="0" fillId="0" borderId="13" xfId="0" applyFont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vertical="center" wrapText="1"/>
    </xf>
    <xf numFmtId="164" fontId="0" fillId="0" borderId="4" xfId="0" applyNumberFormat="1" applyFont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/>
    <xf numFmtId="0" fontId="0" fillId="3" borderId="13" xfId="0" applyFont="1" applyFill="1" applyBorder="1" applyAlignment="1" applyProtection="1">
      <alignment horizontal="center" vertical="center" wrapText="1"/>
    </xf>
    <xf numFmtId="0" fontId="0" fillId="3" borderId="13" xfId="0" applyFont="1" applyFill="1" applyBorder="1" applyAlignment="1" applyProtection="1">
      <alignment horizontal="center" vertical="center"/>
    </xf>
    <xf numFmtId="0" fontId="0" fillId="3" borderId="13" xfId="0" applyFont="1" applyFill="1" applyBorder="1" applyAlignment="1" applyProtection="1"/>
    <xf numFmtId="0" fontId="0" fillId="3" borderId="13" xfId="0" applyFont="1" applyFill="1" applyBorder="1" applyAlignment="1" applyProtection="1">
      <alignment wrapText="1"/>
    </xf>
    <xf numFmtId="0" fontId="0" fillId="3" borderId="14" xfId="0" applyFont="1" applyFill="1" applyBorder="1" applyAlignment="1" applyProtection="1">
      <alignment horizontal="center" vertical="center" wrapText="1"/>
    </xf>
    <xf numFmtId="0" fontId="0" fillId="3" borderId="4" xfId="0" applyFont="1" applyFill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 wrapText="1"/>
    </xf>
    <xf numFmtId="1" fontId="0" fillId="0" borderId="4" xfId="0" applyNumberFormat="1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vertical="center"/>
    </xf>
    <xf numFmtId="0" fontId="0" fillId="3" borderId="3" xfId="0" applyFont="1" applyFill="1" applyBorder="1" applyAlignment="1" applyProtection="1">
      <alignment wrapText="1"/>
    </xf>
    <xf numFmtId="0" fontId="0" fillId="3" borderId="3" xfId="0" applyFont="1" applyFill="1" applyBorder="1" applyAlignment="1" applyProtection="1">
      <alignment horizontal="center"/>
    </xf>
    <xf numFmtId="1" fontId="0" fillId="3" borderId="3" xfId="0" applyNumberFormat="1" applyFont="1" applyFill="1" applyBorder="1" applyAlignment="1" applyProtection="1"/>
    <xf numFmtId="164" fontId="0" fillId="3" borderId="3" xfId="0" applyNumberFormat="1" applyFont="1" applyFill="1" applyBorder="1" applyAlignment="1" applyProtection="1"/>
    <xf numFmtId="164" fontId="0" fillId="3" borderId="3" xfId="0" applyNumberFormat="1" applyFont="1" applyFill="1" applyBorder="1" applyAlignment="1" applyProtection="1">
      <alignment vertical="center"/>
    </xf>
    <xf numFmtId="0" fontId="0" fillId="0" borderId="4" xfId="0" applyFont="1" applyBorder="1" applyAlignment="1" applyProtection="1"/>
    <xf numFmtId="164" fontId="0" fillId="3" borderId="0" xfId="0" applyNumberFormat="1" applyFont="1" applyFill="1" applyBorder="1" applyAlignment="1" applyProtection="1">
      <alignment vertical="center"/>
    </xf>
    <xf numFmtId="0" fontId="0" fillId="3" borderId="4" xfId="0" applyFont="1" applyFill="1" applyBorder="1" applyAlignment="1" applyProtection="1"/>
    <xf numFmtId="0" fontId="4" fillId="0" borderId="0" xfId="0" applyFont="1" applyAlignment="1" applyProtection="1">
      <alignment wrapText="1"/>
    </xf>
    <xf numFmtId="0" fontId="0" fillId="3" borderId="4" xfId="0" applyFont="1" applyFill="1" applyBorder="1" applyAlignment="1" applyProtection="1">
      <alignment horizontal="center"/>
    </xf>
    <xf numFmtId="1" fontId="0" fillId="3" borderId="4" xfId="0" applyNumberFormat="1" applyFont="1" applyFill="1" applyBorder="1" applyAlignment="1" applyProtection="1"/>
    <xf numFmtId="0" fontId="0" fillId="3" borderId="0" xfId="0" applyFont="1" applyFill="1" applyBorder="1" applyAlignment="1" applyProtection="1">
      <alignment horizontal="center" vertical="center" wrapText="1"/>
    </xf>
    <xf numFmtId="1" fontId="0" fillId="3" borderId="3" xfId="0" applyNumberFormat="1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vertical="center" wrapText="1"/>
    </xf>
    <xf numFmtId="0" fontId="0" fillId="3" borderId="4" xfId="0" applyFont="1" applyFill="1" applyBorder="1" applyAlignment="1" applyProtection="1">
      <alignment horizontal="center" vertical="center" wrapText="1"/>
    </xf>
    <xf numFmtId="164" fontId="0" fillId="3" borderId="4" xfId="0" applyNumberFormat="1" applyFont="1" applyFill="1" applyBorder="1" applyAlignment="1" applyProtection="1">
      <alignment horizontal="center" vertical="center"/>
    </xf>
    <xf numFmtId="164" fontId="0" fillId="3" borderId="0" xfId="0" applyNumberFormat="1" applyFont="1" applyFill="1" applyBorder="1" applyAlignment="1" applyProtection="1">
      <alignment horizontal="center" vertical="center"/>
    </xf>
    <xf numFmtId="1" fontId="0" fillId="3" borderId="15" xfId="0" applyNumberFormat="1" applyFont="1" applyFill="1" applyBorder="1" applyAlignment="1" applyProtection="1"/>
    <xf numFmtId="1" fontId="0" fillId="3" borderId="0" xfId="0" applyNumberFormat="1" applyFont="1" applyFill="1" applyBorder="1" applyAlignment="1" applyProtection="1"/>
    <xf numFmtId="0" fontId="9" fillId="0" borderId="0" xfId="0" applyFont="1" applyAlignment="1" applyProtection="1"/>
    <xf numFmtId="0" fontId="0" fillId="3" borderId="0" xfId="0" applyFont="1" applyFill="1" applyBorder="1" applyAlignment="1" applyProtection="1">
      <alignment wrapText="1"/>
    </xf>
    <xf numFmtId="0" fontId="1" fillId="4" borderId="4" xfId="0" applyFont="1" applyFill="1" applyBorder="1" applyAlignment="1" applyProtection="1"/>
    <xf numFmtId="0" fontId="1" fillId="3" borderId="4" xfId="0" applyFont="1" applyFill="1" applyBorder="1" applyAlignment="1" applyProtection="1"/>
    <xf numFmtId="0" fontId="1" fillId="3" borderId="4" xfId="0" applyFont="1" applyFill="1" applyBorder="1" applyAlignment="1" applyProtection="1">
      <alignment horizontal="center"/>
    </xf>
    <xf numFmtId="0" fontId="1" fillId="0" borderId="4" xfId="0" applyFont="1" applyBorder="1" applyAlignment="1" applyProtection="1">
      <alignment horizontal="left"/>
    </xf>
    <xf numFmtId="0" fontId="0" fillId="0" borderId="17" xfId="0" applyFont="1" applyBorder="1" applyAlignment="1" applyProtection="1">
      <alignment horizontal="center"/>
    </xf>
    <xf numFmtId="1" fontId="0" fillId="0" borderId="11" xfId="0" applyNumberFormat="1" applyFont="1" applyBorder="1" applyAlignment="1" applyProtection="1"/>
    <xf numFmtId="164" fontId="0" fillId="0" borderId="18" xfId="0" applyNumberFormat="1" applyFont="1" applyBorder="1" applyAlignment="1" applyProtection="1"/>
    <xf numFmtId="0" fontId="0" fillId="0" borderId="16" xfId="0" applyFont="1" applyBorder="1" applyAlignment="1" applyProtection="1">
      <alignment horizontal="center"/>
    </xf>
    <xf numFmtId="1" fontId="0" fillId="0" borderId="10" xfId="0" applyNumberFormat="1" applyFont="1" applyBorder="1" applyAlignment="1" applyProtection="1"/>
    <xf numFmtId="1" fontId="0" fillId="0" borderId="19" xfId="0" applyNumberFormat="1" applyFont="1" applyBorder="1" applyAlignment="1" applyProtection="1"/>
    <xf numFmtId="164" fontId="0" fillId="0" borderId="19" xfId="0" applyNumberFormat="1" applyFont="1" applyBorder="1" applyAlignment="1" applyProtection="1"/>
    <xf numFmtId="0" fontId="0" fillId="0" borderId="0" xfId="0" applyFont="1" applyAlignment="1" applyProtection="1">
      <alignment vertical="center" wrapText="1"/>
    </xf>
    <xf numFmtId="0" fontId="1" fillId="0" borderId="4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10" fillId="3" borderId="4" xfId="0" applyFont="1" applyFill="1" applyBorder="1" applyAlignment="1" applyProtection="1"/>
    <xf numFmtId="1" fontId="0" fillId="3" borderId="19" xfId="0" applyNumberFormat="1" applyFont="1" applyFill="1" applyBorder="1" applyAlignment="1" applyProtection="1"/>
    <xf numFmtId="0" fontId="0" fillId="3" borderId="3" xfId="0" applyFont="1" applyFill="1" applyBorder="1" applyAlignment="1" applyProtection="1"/>
    <xf numFmtId="0" fontId="0" fillId="2" borderId="4" xfId="0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center"/>
    </xf>
    <xf numFmtId="1" fontId="0" fillId="3" borderId="0" xfId="0" applyNumberFormat="1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vertical="center"/>
    </xf>
    <xf numFmtId="1" fontId="0" fillId="3" borderId="20" xfId="0" applyNumberFormat="1" applyFont="1" applyFill="1" applyBorder="1" applyAlignment="1" applyProtection="1"/>
    <xf numFmtId="0" fontId="11" fillId="2" borderId="0" xfId="0" applyFont="1" applyFill="1" applyBorder="1" applyAlignment="1" applyProtection="1"/>
    <xf numFmtId="1" fontId="0" fillId="0" borderId="4" xfId="0" applyNumberFormat="1" applyFont="1" applyBorder="1" applyAlignment="1" applyProtection="1"/>
    <xf numFmtId="164" fontId="0" fillId="0" borderId="4" xfId="0" applyNumberFormat="1" applyFont="1" applyBorder="1" applyAlignment="1" applyProtection="1"/>
    <xf numFmtId="164" fontId="0" fillId="0" borderId="10" xfId="0" applyNumberFormat="1" applyFont="1" applyBorder="1" applyAlignment="1" applyProtection="1"/>
    <xf numFmtId="0" fontId="1" fillId="0" borderId="0" xfId="0" applyFont="1" applyAlignment="1" applyProtection="1">
      <alignment horizontal="left"/>
    </xf>
    <xf numFmtId="0" fontId="0" fillId="0" borderId="3" xfId="0" applyFont="1" applyBorder="1" applyAlignment="1" applyProtection="1">
      <alignment horizontal="center" vertical="center" wrapText="1"/>
    </xf>
    <xf numFmtId="0" fontId="0" fillId="3" borderId="3" xfId="0" applyFont="1" applyFill="1" applyBorder="1" applyAlignment="1" applyProtection="1">
      <alignment horizontal="center" vertical="center"/>
    </xf>
    <xf numFmtId="1" fontId="0" fillId="3" borderId="21" xfId="0" applyNumberFormat="1" applyFont="1" applyFill="1" applyBorder="1" applyAlignment="1" applyProtection="1">
      <alignment horizontal="center" vertical="center"/>
    </xf>
    <xf numFmtId="1" fontId="0" fillId="3" borderId="4" xfId="0" applyNumberFormat="1" applyFont="1" applyFill="1" applyBorder="1" applyAlignment="1" applyProtection="1">
      <alignment horizontal="center" vertical="center"/>
    </xf>
    <xf numFmtId="0" fontId="0" fillId="3" borderId="21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horizontal="center" vertical="center"/>
    </xf>
    <xf numFmtId="1" fontId="0" fillId="5" borderId="4" xfId="0" applyNumberFormat="1" applyFont="1" applyFill="1" applyBorder="1" applyAlignment="1" applyProtection="1">
      <alignment horizontal="center" vertical="center"/>
    </xf>
    <xf numFmtId="0" fontId="0" fillId="5" borderId="21" xfId="0" applyFont="1" applyFill="1" applyBorder="1" applyAlignment="1" applyProtection="1">
      <alignment horizontal="center" vertical="center"/>
    </xf>
    <xf numFmtId="0" fontId="0" fillId="5" borderId="4" xfId="0" applyFont="1" applyFill="1" applyBorder="1" applyAlignment="1" applyProtection="1">
      <alignment horizontal="center" vertical="center" wrapText="1"/>
    </xf>
    <xf numFmtId="1" fontId="0" fillId="5" borderId="4" xfId="0" applyNumberFormat="1" applyFont="1" applyFill="1" applyBorder="1" applyAlignment="1" applyProtection="1">
      <alignment horizontal="center" vertical="center" wrapText="1"/>
    </xf>
    <xf numFmtId="164" fontId="0" fillId="5" borderId="4" xfId="0" applyNumberFormat="1" applyFont="1" applyFill="1" applyBorder="1" applyAlignment="1" applyProtection="1">
      <alignment horizontal="center" vertical="center"/>
    </xf>
    <xf numFmtId="164" fontId="0" fillId="5" borderId="21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 wrapText="1"/>
    </xf>
    <xf numFmtId="0" fontId="0" fillId="3" borderId="15" xfId="0" applyFont="1" applyFill="1" applyBorder="1" applyAlignment="1" applyProtection="1">
      <alignment horizontal="center"/>
    </xf>
    <xf numFmtId="1" fontId="0" fillId="3" borderId="18" xfId="0" applyNumberFormat="1" applyFont="1" applyFill="1" applyBorder="1" applyAlignment="1" applyProtection="1"/>
    <xf numFmtId="0" fontId="0" fillId="0" borderId="22" xfId="0" applyFont="1" applyBorder="1" applyAlignment="1" applyProtection="1">
      <alignment horizontal="center"/>
    </xf>
    <xf numFmtId="164" fontId="0" fillId="0" borderId="14" xfId="0" applyNumberFormat="1" applyFont="1" applyBorder="1" applyAlignment="1" applyProtection="1"/>
    <xf numFmtId="1" fontId="0" fillId="0" borderId="0" xfId="0" applyNumberFormat="1" applyFont="1" applyAlignment="1" applyProtection="1">
      <alignment wrapText="1"/>
    </xf>
    <xf numFmtId="0" fontId="1" fillId="0" borderId="4" xfId="0" applyFont="1" applyBorder="1" applyAlignment="1" applyProtection="1"/>
    <xf numFmtId="0" fontId="1" fillId="0" borderId="0" xfId="0" applyFont="1" applyAlignment="1" applyProtection="1"/>
    <xf numFmtId="1" fontId="1" fillId="0" borderId="0" xfId="0" applyNumberFormat="1" applyFont="1" applyAlignment="1" applyProtection="1">
      <alignment horizontal="center"/>
    </xf>
    <xf numFmtId="0" fontId="0" fillId="0" borderId="15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horizontal="center" vertical="center"/>
    </xf>
    <xf numFmtId="0" fontId="0" fillId="3" borderId="3" xfId="0" applyFont="1" applyFill="1" applyBorder="1" applyAlignment="1" applyProtection="1">
      <alignment horizontal="center" vertical="center" wrapText="1"/>
    </xf>
    <xf numFmtId="1" fontId="0" fillId="3" borderId="3" xfId="0" applyNumberFormat="1" applyFont="1" applyFill="1" applyBorder="1" applyAlignment="1" applyProtection="1">
      <alignment horizontal="center" vertical="center" wrapText="1"/>
    </xf>
    <xf numFmtId="164" fontId="0" fillId="3" borderId="23" xfId="0" applyNumberFormat="1" applyFont="1" applyFill="1" applyBorder="1" applyAlignment="1" applyProtection="1">
      <alignment horizontal="center" vertical="center"/>
    </xf>
    <xf numFmtId="164" fontId="0" fillId="3" borderId="21" xfId="0" applyNumberFormat="1" applyFont="1" applyFill="1" applyBorder="1" applyAlignment="1" applyProtection="1">
      <alignment horizontal="center" vertical="center"/>
    </xf>
    <xf numFmtId="1" fontId="0" fillId="3" borderId="4" xfId="0" applyNumberFormat="1" applyFont="1" applyFill="1" applyBorder="1" applyAlignment="1" applyProtection="1">
      <alignment horizontal="center" vertical="center" wrapText="1"/>
    </xf>
    <xf numFmtId="164" fontId="0" fillId="3" borderId="16" xfId="0" applyNumberFormat="1" applyFont="1" applyFill="1" applyBorder="1" applyAlignment="1" applyProtection="1">
      <alignment horizontal="center" vertical="center"/>
    </xf>
    <xf numFmtId="1" fontId="0" fillId="3" borderId="16" xfId="0" applyNumberFormat="1" applyFont="1" applyFill="1" applyBorder="1" applyAlignment="1" applyProtection="1">
      <alignment horizontal="center" vertical="center"/>
    </xf>
    <xf numFmtId="1" fontId="0" fillId="3" borderId="17" xfId="0" applyNumberFormat="1" applyFont="1" applyFill="1" applyBorder="1" applyAlignment="1" applyProtection="1"/>
    <xf numFmtId="164" fontId="0" fillId="0" borderId="21" xfId="0" applyNumberFormat="1" applyFont="1" applyBorder="1" applyAlignment="1" applyProtection="1"/>
    <xf numFmtId="1" fontId="0" fillId="0" borderId="0" xfId="0" applyNumberFormat="1" applyFont="1" applyAlignment="1" applyProtection="1">
      <alignment horizontal="center"/>
    </xf>
    <xf numFmtId="164" fontId="0" fillId="3" borderId="17" xfId="0" applyNumberFormat="1" applyFont="1" applyFill="1" applyBorder="1" applyAlignment="1" applyProtection="1"/>
    <xf numFmtId="0" fontId="1" fillId="0" borderId="0" xfId="0" applyFont="1" applyAlignment="1" applyProtection="1">
      <alignment horizontal="center"/>
    </xf>
    <xf numFmtId="164" fontId="0" fillId="0" borderId="11" xfId="0" applyNumberFormat="1" applyFont="1" applyBorder="1" applyAlignment="1" applyProtection="1"/>
    <xf numFmtId="164" fontId="0" fillId="0" borderId="15" xfId="0" applyNumberFormat="1" applyFont="1" applyBorder="1" applyAlignment="1" applyProtection="1"/>
    <xf numFmtId="1" fontId="0" fillId="0" borderId="11" xfId="0" applyNumberFormat="1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/>
    </xf>
    <xf numFmtId="164" fontId="0" fillId="0" borderId="11" xfId="0" applyNumberFormat="1" applyFont="1" applyBorder="1" applyAlignment="1" applyProtection="1">
      <alignment horizontal="center" vertical="center"/>
    </xf>
    <xf numFmtId="1" fontId="0" fillId="0" borderId="0" xfId="0" applyNumberFormat="1" applyFont="1" applyAlignment="1" applyProtection="1">
      <alignment horizontal="center" vertical="center"/>
    </xf>
    <xf numFmtId="164" fontId="0" fillId="0" borderId="0" xfId="0" applyNumberFormat="1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wrapText="1"/>
    </xf>
    <xf numFmtId="0" fontId="0" fillId="5" borderId="0" xfId="0" applyFont="1" applyFill="1" applyBorder="1" applyAlignment="1" applyProtection="1"/>
    <xf numFmtId="0" fontId="0" fillId="5" borderId="4" xfId="0" applyFont="1" applyFill="1" applyBorder="1" applyAlignment="1" applyProtection="1">
      <alignment vertical="center" wrapText="1"/>
    </xf>
    <xf numFmtId="0" fontId="0" fillId="5" borderId="4" xfId="0" applyFont="1" applyFill="1" applyBorder="1" applyAlignment="1" applyProtection="1">
      <alignment vertical="center"/>
    </xf>
    <xf numFmtId="1" fontId="0" fillId="5" borderId="4" xfId="0" applyNumberFormat="1" applyFont="1" applyFill="1" applyBorder="1" applyAlignment="1" applyProtection="1">
      <alignment vertical="center"/>
    </xf>
    <xf numFmtId="1" fontId="0" fillId="5" borderId="4" xfId="0" applyNumberFormat="1" applyFont="1" applyFill="1" applyBorder="1" applyAlignment="1" applyProtection="1">
      <alignment vertical="center" wrapText="1"/>
    </xf>
    <xf numFmtId="164" fontId="0" fillId="5" borderId="4" xfId="0" applyNumberFormat="1" applyFont="1" applyFill="1" applyBorder="1" applyAlignment="1" applyProtection="1">
      <alignment vertical="center"/>
    </xf>
    <xf numFmtId="1" fontId="0" fillId="3" borderId="4" xfId="0" applyNumberFormat="1" applyFont="1" applyFill="1" applyBorder="1" applyAlignment="1" applyProtection="1">
      <alignment vertical="center"/>
    </xf>
    <xf numFmtId="1" fontId="0" fillId="3" borderId="4" xfId="0" applyNumberFormat="1" applyFont="1" applyFill="1" applyBorder="1" applyAlignment="1" applyProtection="1">
      <alignment vertical="center" wrapText="1"/>
    </xf>
    <xf numFmtId="164" fontId="0" fillId="3" borderId="4" xfId="0" applyNumberFormat="1" applyFont="1" applyFill="1" applyBorder="1" applyAlignment="1" applyProtection="1">
      <alignment vertical="center"/>
    </xf>
    <xf numFmtId="0" fontId="0" fillId="3" borderId="4" xfId="0" applyFont="1" applyFill="1" applyBorder="1" applyAlignment="1" applyProtection="1">
      <alignment vertical="center"/>
    </xf>
    <xf numFmtId="0" fontId="4" fillId="0" borderId="4" xfId="0" applyFont="1" applyBorder="1" applyAlignment="1" applyProtection="1">
      <alignment horizontal="center" wrapText="1"/>
    </xf>
    <xf numFmtId="0" fontId="1" fillId="0" borderId="4" xfId="0" applyFont="1" applyBorder="1" applyAlignment="1" applyProtection="1">
      <alignment horizontal="left" wrapText="1"/>
    </xf>
    <xf numFmtId="0" fontId="0" fillId="5" borderId="0" xfId="0" applyFont="1" applyFill="1" applyBorder="1" applyAlignment="1" applyProtection="1">
      <alignment vertical="center"/>
    </xf>
    <xf numFmtId="0" fontId="0" fillId="0" borderId="15" xfId="0" applyFont="1" applyBorder="1" applyAlignment="1" applyProtection="1"/>
    <xf numFmtId="0" fontId="0" fillId="0" borderId="15" xfId="0" applyFont="1" applyBorder="1" applyAlignment="1" applyProtection="1">
      <alignment wrapText="1"/>
    </xf>
    <xf numFmtId="0" fontId="0" fillId="0" borderId="22" xfId="0" applyFont="1" applyBorder="1" applyAlignment="1" applyProtection="1">
      <alignment horizontal="center" vertical="center"/>
    </xf>
    <xf numFmtId="0" fontId="0" fillId="3" borderId="17" xfId="0" applyFont="1" applyFill="1" applyBorder="1" applyAlignment="1" applyProtection="1"/>
    <xf numFmtId="0" fontId="0" fillId="3" borderId="17" xfId="0" applyFont="1" applyFill="1" applyBorder="1" applyAlignment="1" applyProtection="1">
      <alignment horizontal="center" vertical="center" wrapText="1"/>
    </xf>
    <xf numFmtId="0" fontId="0" fillId="3" borderId="11" xfId="0" applyFont="1" applyFill="1" applyBorder="1" applyAlignment="1" applyProtection="1">
      <alignment horizontal="center" vertical="center"/>
    </xf>
    <xf numFmtId="1" fontId="0" fillId="3" borderId="11" xfId="0" applyNumberFormat="1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center" vertical="center" wrapText="1"/>
    </xf>
    <xf numFmtId="164" fontId="0" fillId="3" borderId="11" xfId="0" applyNumberFormat="1" applyFont="1" applyFill="1" applyBorder="1" applyAlignment="1" applyProtection="1">
      <alignment horizontal="center" vertical="center"/>
    </xf>
    <xf numFmtId="164" fontId="0" fillId="3" borderId="18" xfId="0" applyNumberFormat="1" applyFont="1" applyFill="1" applyBorder="1" applyAlignment="1" applyProtection="1">
      <alignment horizontal="center" vertical="center"/>
    </xf>
    <xf numFmtId="0" fontId="0" fillId="3" borderId="23" xfId="0" applyFont="1" applyFill="1" applyBorder="1" applyAlignment="1" applyProtection="1">
      <alignment horizontal="center" vertical="center" wrapText="1"/>
    </xf>
    <xf numFmtId="1" fontId="0" fillId="3" borderId="13" xfId="0" applyNumberFormat="1" applyFont="1" applyFill="1" applyBorder="1" applyAlignment="1" applyProtection="1">
      <alignment horizontal="center" vertical="center"/>
    </xf>
    <xf numFmtId="1" fontId="0" fillId="3" borderId="13" xfId="0" applyNumberFormat="1" applyFont="1" applyFill="1" applyBorder="1" applyAlignment="1" applyProtection="1">
      <alignment horizontal="center" vertical="center" wrapText="1"/>
    </xf>
    <xf numFmtId="0" fontId="0" fillId="3" borderId="20" xfId="0" applyFont="1" applyFill="1" applyBorder="1" applyAlignment="1" applyProtection="1">
      <alignment horizontal="center" vertical="center"/>
    </xf>
    <xf numFmtId="0" fontId="0" fillId="2" borderId="3" xfId="0" applyFont="1" applyFill="1" applyBorder="1" applyAlignment="1" applyProtection="1">
      <alignment horizontal="center" vertical="center"/>
    </xf>
    <xf numFmtId="0" fontId="0" fillId="2" borderId="15" xfId="0" applyFont="1" applyFill="1" applyBorder="1" applyAlignment="1" applyProtection="1">
      <alignment horizontal="center" vertical="center"/>
    </xf>
    <xf numFmtId="1" fontId="0" fillId="0" borderId="3" xfId="0" applyNumberFormat="1" applyFont="1" applyBorder="1" applyAlignment="1" applyProtection="1">
      <alignment horizontal="center" vertical="center"/>
    </xf>
    <xf numFmtId="1" fontId="0" fillId="0" borderId="15" xfId="0" applyNumberFormat="1" applyFont="1" applyBorder="1" applyAlignment="1" applyProtection="1">
      <alignment horizontal="center" vertical="center"/>
    </xf>
    <xf numFmtId="0" fontId="0" fillId="3" borderId="23" xfId="0" applyFont="1" applyFill="1" applyBorder="1" applyAlignment="1" applyProtection="1">
      <alignment horizontal="center" vertical="center"/>
    </xf>
    <xf numFmtId="164" fontId="0" fillId="3" borderId="14" xfId="0" applyNumberFormat="1" applyFont="1" applyFill="1" applyBorder="1" applyAlignment="1" applyProtection="1">
      <alignment vertical="center"/>
    </xf>
    <xf numFmtId="0" fontId="0" fillId="3" borderId="0" xfId="0" applyFont="1" applyFill="1" applyBorder="1" applyAlignment="1" applyProtection="1">
      <alignment vertical="center" wrapText="1"/>
    </xf>
    <xf numFmtId="0" fontId="0" fillId="0" borderId="21" xfId="0" applyFont="1" applyBorder="1" applyAlignment="1" applyProtection="1">
      <alignment vertical="center" wrapText="1"/>
    </xf>
    <xf numFmtId="1" fontId="0" fillId="3" borderId="18" xfId="0" applyNumberFormat="1" applyFont="1" applyFill="1" applyBorder="1" applyAlignment="1" applyProtection="1">
      <alignment horizontal="center"/>
    </xf>
    <xf numFmtId="0" fontId="0" fillId="0" borderId="4" xfId="0" applyFont="1" applyBorder="1" applyAlignment="1" applyProtection="1">
      <alignment horizontal="left"/>
    </xf>
    <xf numFmtId="1" fontId="0" fillId="2" borderId="4" xfId="0" applyNumberFormat="1" applyFont="1" applyFill="1" applyBorder="1" applyAlignment="1" applyProtection="1">
      <alignment horizontal="center" vertical="center"/>
    </xf>
    <xf numFmtId="0" fontId="0" fillId="3" borderId="15" xfId="0" applyFont="1" applyFill="1" applyBorder="1" applyAlignment="1" applyProtection="1">
      <alignment horizontal="center" vertical="center"/>
    </xf>
    <xf numFmtId="0" fontId="0" fillId="3" borderId="15" xfId="0" applyFont="1" applyFill="1" applyBorder="1" applyAlignment="1" applyProtection="1">
      <alignment horizontal="center" vertical="center" wrapText="1"/>
    </xf>
    <xf numFmtId="0" fontId="0" fillId="3" borderId="15" xfId="0" applyFont="1" applyFill="1" applyBorder="1" applyAlignment="1" applyProtection="1"/>
    <xf numFmtId="0" fontId="0" fillId="3" borderId="15" xfId="0" applyFont="1" applyFill="1" applyBorder="1" applyAlignment="1" applyProtection="1">
      <alignment wrapText="1"/>
    </xf>
    <xf numFmtId="164" fontId="0" fillId="0" borderId="15" xfId="0" applyNumberFormat="1" applyFont="1" applyBorder="1" applyAlignment="1" applyProtection="1">
      <alignment vertical="center"/>
    </xf>
    <xf numFmtId="164" fontId="0" fillId="0" borderId="3" xfId="0" applyNumberFormat="1" applyFont="1" applyBorder="1" applyAlignment="1" applyProtection="1">
      <alignment vertical="center"/>
    </xf>
    <xf numFmtId="1" fontId="0" fillId="3" borderId="4" xfId="0" applyNumberFormat="1" applyFont="1" applyFill="1" applyBorder="1" applyAlignment="1" applyProtection="1">
      <alignment wrapText="1"/>
    </xf>
    <xf numFmtId="164" fontId="0" fillId="3" borderId="4" xfId="0" applyNumberFormat="1" applyFont="1" applyFill="1" applyBorder="1" applyAlignment="1" applyProtection="1"/>
    <xf numFmtId="164" fontId="0" fillId="0" borderId="16" xfId="0" applyNumberFormat="1" applyFont="1" applyBorder="1" applyAlignment="1" applyProtection="1"/>
    <xf numFmtId="164" fontId="0" fillId="0" borderId="21" xfId="0" applyNumberFormat="1" applyFont="1" applyBorder="1" applyAlignment="1" applyProtection="1">
      <alignment vertical="center"/>
    </xf>
    <xf numFmtId="1" fontId="0" fillId="0" borderId="4" xfId="0" applyNumberFormat="1" applyFont="1" applyBorder="1" applyAlignment="1" applyProtection="1">
      <alignment wrapText="1"/>
    </xf>
    <xf numFmtId="0" fontId="1" fillId="0" borderId="3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1" fontId="0" fillId="0" borderId="4" xfId="0" applyNumberFormat="1" applyFont="1" applyBorder="1" applyAlignment="1" applyProtection="1">
      <alignment vertical="center" wrapText="1"/>
    </xf>
    <xf numFmtId="0" fontId="0" fillId="0" borderId="21" xfId="0" applyFont="1" applyBorder="1" applyAlignment="1" applyProtection="1"/>
    <xf numFmtId="0" fontId="1" fillId="3" borderId="3" xfId="0" applyFont="1" applyFill="1" applyBorder="1" applyAlignment="1" applyProtection="1">
      <alignment horizontal="center" vertical="center"/>
    </xf>
    <xf numFmtId="1" fontId="0" fillId="3" borderId="21" xfId="0" applyNumberFormat="1" applyFont="1" applyFill="1" applyBorder="1" applyAlignment="1" applyProtection="1">
      <alignment horizontal="center" vertical="center" wrapText="1"/>
    </xf>
    <xf numFmtId="0" fontId="0" fillId="0" borderId="21" xfId="0" applyFont="1" applyBorder="1" applyAlignment="1" applyProtection="1">
      <alignment vertical="center"/>
    </xf>
    <xf numFmtId="0" fontId="0" fillId="4" borderId="4" xfId="0" applyFont="1" applyFill="1" applyBorder="1" applyAlignment="1" applyProtection="1"/>
    <xf numFmtId="0" fontId="1" fillId="4" borderId="4" xfId="0" applyFont="1" applyFill="1" applyBorder="1" applyAlignment="1" applyProtection="1">
      <alignment vertical="center" wrapText="1"/>
    </xf>
    <xf numFmtId="0" fontId="0" fillId="4" borderId="4" xfId="0" applyFont="1" applyFill="1" applyBorder="1" applyAlignment="1" applyProtection="1">
      <alignment vertical="center"/>
    </xf>
    <xf numFmtId="1" fontId="0" fillId="4" borderId="4" xfId="0" applyNumberFormat="1" applyFont="1" applyFill="1" applyBorder="1" applyAlignment="1" applyProtection="1">
      <alignment vertical="center" wrapText="1"/>
    </xf>
    <xf numFmtId="164" fontId="0" fillId="4" borderId="4" xfId="0" applyNumberFormat="1" applyFont="1" applyFill="1" applyBorder="1" applyAlignment="1" applyProtection="1"/>
    <xf numFmtId="0" fontId="0" fillId="4" borderId="15" xfId="0" applyFont="1" applyFill="1" applyBorder="1" applyAlignment="1" applyProtection="1"/>
    <xf numFmtId="1" fontId="0" fillId="4" borderId="15" xfId="0" applyNumberFormat="1" applyFont="1" applyFill="1" applyBorder="1" applyAlignment="1" applyProtection="1">
      <alignment vertical="center" wrapText="1"/>
    </xf>
    <xf numFmtId="0" fontId="0" fillId="4" borderId="0" xfId="0" applyFont="1" applyFill="1" applyBorder="1" applyAlignment="1" applyProtection="1"/>
    <xf numFmtId="0" fontId="0" fillId="4" borderId="0" xfId="0" applyFont="1" applyFill="1" applyBorder="1" applyAlignment="1" applyProtection="1">
      <alignment wrapText="1"/>
    </xf>
    <xf numFmtId="164" fontId="0" fillId="4" borderId="0" xfId="0" applyNumberFormat="1" applyFont="1" applyFill="1" applyBorder="1" applyAlignment="1" applyProtection="1"/>
    <xf numFmtId="0" fontId="10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" fontId="13" fillId="0" borderId="0" xfId="0" applyNumberFormat="1" applyFont="1" applyAlignment="1" applyProtection="1">
      <alignment horizontal="center"/>
    </xf>
    <xf numFmtId="0" fontId="14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165" fontId="1" fillId="2" borderId="0" xfId="0" applyNumberFormat="1" applyFont="1" applyFill="1" applyBorder="1" applyAlignment="1" applyProtection="1"/>
    <xf numFmtId="165" fontId="10" fillId="0" borderId="0" xfId="0" applyNumberFormat="1" applyFont="1" applyAlignment="1" applyProtection="1"/>
    <xf numFmtId="1" fontId="10" fillId="0" borderId="4" xfId="0" applyNumberFormat="1" applyFont="1" applyBorder="1" applyAlignment="1" applyProtection="1">
      <alignment horizontal="center" vertical="center" wrapText="1"/>
    </xf>
    <xf numFmtId="3" fontId="10" fillId="0" borderId="4" xfId="0" applyNumberFormat="1" applyFont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166" fontId="10" fillId="2" borderId="4" xfId="0" applyNumberFormat="1" applyFont="1" applyFill="1" applyBorder="1" applyAlignment="1" applyProtection="1">
      <alignment horizontal="center" vertical="center" wrapText="1"/>
    </xf>
    <xf numFmtId="166" fontId="10" fillId="0" borderId="4" xfId="0" applyNumberFormat="1" applyFont="1" applyBorder="1" applyAlignment="1" applyProtection="1">
      <alignment horizontal="center" vertical="center" wrapText="1"/>
    </xf>
    <xf numFmtId="167" fontId="10" fillId="0" borderId="4" xfId="0" applyNumberFormat="1" applyFont="1" applyBorder="1" applyAlignment="1" applyProtection="1">
      <alignment horizontal="center" vertical="center" wrapText="1"/>
    </xf>
    <xf numFmtId="165" fontId="0" fillId="2" borderId="0" xfId="0" applyNumberFormat="1" applyFont="1" applyFill="1" applyBorder="1" applyAlignment="1" applyProtection="1">
      <alignment horizontal="right" vertical="center"/>
    </xf>
    <xf numFmtId="165" fontId="0" fillId="7" borderId="0" xfId="0" applyNumberFormat="1" applyFont="1" applyFill="1" applyBorder="1" applyAlignment="1" applyProtection="1">
      <alignment horizontal="right"/>
    </xf>
    <xf numFmtId="167" fontId="10" fillId="0" borderId="16" xfId="0" applyNumberFormat="1" applyFont="1" applyBorder="1" applyAlignment="1" applyProtection="1">
      <alignment horizontal="center" vertical="center" wrapText="1"/>
    </xf>
    <xf numFmtId="0" fontId="10" fillId="0" borderId="22" xfId="0" applyFont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vertical="center" wrapText="1"/>
    </xf>
    <xf numFmtId="164" fontId="10" fillId="2" borderId="4" xfId="0" applyNumberFormat="1" applyFont="1" applyFill="1" applyBorder="1" applyAlignment="1" applyProtection="1">
      <alignment horizontal="center" vertical="center" wrapText="1"/>
    </xf>
    <xf numFmtId="164" fontId="10" fillId="0" borderId="4" xfId="0" applyNumberFormat="1" applyFont="1" applyBorder="1" applyAlignment="1" applyProtection="1">
      <alignment horizontal="center" vertical="center" wrapText="1"/>
    </xf>
    <xf numFmtId="167" fontId="13" fillId="0" borderId="4" xfId="0" applyNumberFormat="1" applyFont="1" applyBorder="1" applyAlignment="1" applyProtection="1">
      <alignment horizontal="center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1" fontId="13" fillId="2" borderId="4" xfId="0" applyNumberFormat="1" applyFont="1" applyFill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vertical="center" wrapText="1"/>
    </xf>
    <xf numFmtId="168" fontId="13" fillId="0" borderId="4" xfId="0" applyNumberFormat="1" applyFont="1" applyBorder="1" applyAlignment="1" applyProtection="1">
      <alignment vertical="center" wrapText="1"/>
    </xf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0" xfId="0" applyFont="1" applyFill="1" applyAlignment="1" applyProtection="1">
      <alignment horizontal="center" vertical="center" wrapText="1"/>
    </xf>
    <xf numFmtId="0" fontId="10" fillId="8" borderId="0" xfId="0" applyFont="1" applyFill="1" applyBorder="1" applyAlignment="1" applyProtection="1"/>
    <xf numFmtId="0" fontId="10" fillId="0" borderId="0" xfId="0" applyFont="1" applyAlignment="1" applyProtection="1"/>
    <xf numFmtId="0" fontId="10" fillId="0" borderId="20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left" vertical="center" wrapText="1"/>
    </xf>
    <xf numFmtId="0" fontId="10" fillId="0" borderId="4" xfId="0" applyFont="1" applyBorder="1" applyAlignment="1" applyProtection="1">
      <alignment vertical="center"/>
    </xf>
    <xf numFmtId="169" fontId="10" fillId="0" borderId="4" xfId="0" applyNumberFormat="1" applyFont="1" applyBorder="1" applyAlignment="1" applyProtection="1">
      <alignment horizontal="center" vertical="center" wrapText="1"/>
    </xf>
    <xf numFmtId="166" fontId="10" fillId="0" borderId="4" xfId="0" applyNumberFormat="1" applyFont="1" applyBorder="1" applyAlignment="1" applyProtection="1">
      <alignment horizontal="center" vertical="center"/>
    </xf>
    <xf numFmtId="165" fontId="10" fillId="2" borderId="4" xfId="0" applyNumberFormat="1" applyFont="1" applyFill="1" applyBorder="1" applyAlignment="1" applyProtection="1">
      <alignment horizontal="center" vertical="center"/>
    </xf>
    <xf numFmtId="165" fontId="10" fillId="7" borderId="19" xfId="0" applyNumberFormat="1" applyFont="1" applyFill="1" applyBorder="1" applyAlignment="1" applyProtection="1">
      <alignment horizontal="center" vertical="center"/>
    </xf>
    <xf numFmtId="0" fontId="18" fillId="2" borderId="4" xfId="0" applyFont="1" applyFill="1" applyBorder="1" applyAlignment="1" applyProtection="1">
      <alignment horizontal="left" vertical="center" wrapText="1"/>
    </xf>
    <xf numFmtId="0" fontId="18" fillId="2" borderId="4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165" fontId="10" fillId="7" borderId="20" xfId="0" applyNumberFormat="1" applyFont="1" applyFill="1" applyBorder="1" applyAlignment="1" applyProtection="1">
      <alignment horizontal="center" vertical="center"/>
    </xf>
    <xf numFmtId="165" fontId="10" fillId="8" borderId="0" xfId="0" applyNumberFormat="1" applyFont="1" applyFill="1" applyBorder="1" applyAlignment="1" applyProtection="1"/>
    <xf numFmtId="165" fontId="10" fillId="7" borderId="4" xfId="0" applyNumberFormat="1" applyFont="1" applyFill="1" applyBorder="1" applyAlignment="1" applyProtection="1">
      <alignment horizontal="center" vertical="center"/>
    </xf>
    <xf numFmtId="165" fontId="0" fillId="7" borderId="4" xfId="0" applyNumberFormat="1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left" vertical="center" wrapText="1"/>
    </xf>
    <xf numFmtId="0" fontId="10" fillId="7" borderId="19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</xf>
    <xf numFmtId="0" fontId="18" fillId="2" borderId="20" xfId="0" applyFont="1" applyFill="1" applyBorder="1" applyAlignment="1" applyProtection="1">
      <alignment horizontal="center" vertical="center" wrapText="1"/>
    </xf>
    <xf numFmtId="0" fontId="10" fillId="7" borderId="20" xfId="0" applyFont="1" applyFill="1" applyBorder="1" applyAlignment="1" applyProtection="1">
      <alignment horizontal="center" vertical="center" wrapText="1"/>
    </xf>
    <xf numFmtId="0" fontId="18" fillId="2" borderId="3" xfId="0" applyFont="1" applyFill="1" applyBorder="1" applyAlignment="1" applyProtection="1">
      <alignment horizontal="center" vertical="center" wrapText="1"/>
    </xf>
    <xf numFmtId="0" fontId="10" fillId="0" borderId="3" xfId="0" applyFont="1" applyBorder="1" applyAlignment="1" applyProtection="1">
      <alignment horizontal="center" vertical="center" wrapText="1"/>
    </xf>
    <xf numFmtId="0" fontId="10" fillId="0" borderId="20" xfId="0" applyFont="1" applyBorder="1" applyAlignment="1" applyProtection="1">
      <alignment horizontal="center" vertical="center" wrapText="1"/>
    </xf>
    <xf numFmtId="0" fontId="10" fillId="9" borderId="4" xfId="0" applyFont="1" applyFill="1" applyBorder="1" applyAlignment="1" applyProtection="1"/>
    <xf numFmtId="0" fontId="19" fillId="9" borderId="4" xfId="0" applyFont="1" applyFill="1" applyBorder="1" applyAlignment="1" applyProtection="1">
      <alignment horizontal="left" vertical="center" wrapText="1"/>
    </xf>
    <xf numFmtId="0" fontId="19" fillId="9" borderId="4" xfId="0" applyFont="1" applyFill="1" applyBorder="1" applyAlignment="1" applyProtection="1">
      <alignment horizontal="center" vertical="center" wrapText="1"/>
    </xf>
    <xf numFmtId="166" fontId="19" fillId="9" borderId="4" xfId="0" applyNumberFormat="1" applyFont="1" applyFill="1" applyBorder="1" applyAlignment="1" applyProtection="1">
      <alignment horizontal="center" vertical="center" wrapText="1"/>
    </xf>
    <xf numFmtId="166" fontId="10" fillId="9" borderId="4" xfId="0" applyNumberFormat="1" applyFont="1" applyFill="1" applyBorder="1" applyAlignment="1" applyProtection="1">
      <alignment horizontal="center" vertical="center" wrapText="1"/>
    </xf>
    <xf numFmtId="164" fontId="10" fillId="0" borderId="4" xfId="0" applyNumberFormat="1" applyFont="1" applyBorder="1" applyAlignment="1" applyProtection="1">
      <alignment horizontal="center" vertical="center"/>
    </xf>
    <xf numFmtId="165" fontId="10" fillId="0" borderId="4" xfId="0" applyNumberFormat="1" applyFont="1" applyBorder="1" applyAlignment="1" applyProtection="1"/>
    <xf numFmtId="0" fontId="10" fillId="0" borderId="4" xfId="0" applyFont="1" applyBorder="1" applyAlignment="1" applyProtection="1">
      <alignment horizontal="center" vertical="center"/>
    </xf>
    <xf numFmtId="0" fontId="18" fillId="2" borderId="4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vertical="center"/>
    </xf>
    <xf numFmtId="169" fontId="10" fillId="2" borderId="4" xfId="0" applyNumberFormat="1" applyFont="1" applyFill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wrapText="1"/>
    </xf>
    <xf numFmtId="0" fontId="10" fillId="0" borderId="19" xfId="0" applyFont="1" applyBorder="1" applyAlignment="1" applyProtection="1">
      <alignment horizontal="center" vertical="center"/>
    </xf>
    <xf numFmtId="0" fontId="10" fillId="7" borderId="19" xfId="0" applyFont="1" applyFill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 wrapText="1"/>
    </xf>
    <xf numFmtId="0" fontId="10" fillId="0" borderId="3" xfId="0" applyFont="1" applyBorder="1" applyAlignment="1" applyProtection="1">
      <alignment horizontal="center" wrapText="1"/>
    </xf>
    <xf numFmtId="0" fontId="10" fillId="0" borderId="3" xfId="0" applyFont="1" applyBorder="1" applyAlignment="1" applyProtection="1">
      <alignment horizontal="center" vertical="center"/>
    </xf>
    <xf numFmtId="0" fontId="10" fillId="7" borderId="20" xfId="0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wrapText="1"/>
    </xf>
    <xf numFmtId="0" fontId="18" fillId="2" borderId="20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left" wrapText="1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 wrapText="1"/>
    </xf>
    <xf numFmtId="0" fontId="20" fillId="2" borderId="0" xfId="0" applyFont="1" applyFill="1" applyBorder="1" applyAlignment="1" applyProtection="1">
      <alignment horizontal="center" vertical="center"/>
    </xf>
    <xf numFmtId="164" fontId="19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0" fontId="1" fillId="0" borderId="4" xfId="0" applyFont="1" applyBorder="1" applyAlignment="1" applyProtection="1">
      <alignment vertical="center"/>
    </xf>
    <xf numFmtId="0" fontId="10" fillId="5" borderId="0" xfId="0" applyFont="1" applyFill="1" applyBorder="1" applyAlignment="1" applyProtection="1"/>
    <xf numFmtId="164" fontId="10" fillId="2" borderId="4" xfId="0" applyNumberFormat="1" applyFont="1" applyFill="1" applyBorder="1" applyAlignment="1" applyProtection="1">
      <alignment horizontal="center" vertical="center"/>
    </xf>
    <xf numFmtId="164" fontId="21" fillId="2" borderId="4" xfId="0" applyNumberFormat="1" applyFont="1" applyFill="1" applyBorder="1" applyAlignment="1" applyProtection="1">
      <alignment vertical="center"/>
    </xf>
    <xf numFmtId="164" fontId="10" fillId="0" borderId="4" xfId="0" applyNumberFormat="1" applyFont="1" applyBorder="1" applyAlignment="1" applyProtection="1">
      <alignment vertical="center"/>
    </xf>
    <xf numFmtId="170" fontId="10" fillId="2" borderId="4" xfId="0" applyNumberFormat="1" applyFont="1" applyFill="1" applyBorder="1" applyAlignment="1" applyProtection="1">
      <alignment horizontal="center" vertical="center" wrapText="1"/>
    </xf>
    <xf numFmtId="170" fontId="10" fillId="0" borderId="4" xfId="0" applyNumberFormat="1" applyFont="1" applyBorder="1" applyAlignment="1" applyProtection="1">
      <alignment horizontal="center" vertical="center" wrapText="1"/>
    </xf>
    <xf numFmtId="164" fontId="10" fillId="2" borderId="4" xfId="0" applyNumberFormat="1" applyFont="1" applyFill="1" applyBorder="1" applyAlignment="1" applyProtection="1">
      <alignment vertical="center"/>
    </xf>
    <xf numFmtId="164" fontId="10" fillId="7" borderId="4" xfId="0" applyNumberFormat="1" applyFont="1" applyFill="1" applyBorder="1" applyAlignment="1" applyProtection="1">
      <alignment horizontal="center" vertical="center"/>
    </xf>
    <xf numFmtId="164" fontId="18" fillId="7" borderId="4" xfId="0" applyNumberFormat="1" applyFont="1" applyFill="1" applyBorder="1" applyAlignment="1" applyProtection="1">
      <alignment vertical="center"/>
    </xf>
    <xf numFmtId="164" fontId="10" fillId="2" borderId="15" xfId="0" applyNumberFormat="1" applyFont="1" applyFill="1" applyBorder="1" applyAlignment="1" applyProtection="1">
      <alignment vertical="center"/>
    </xf>
    <xf numFmtId="164" fontId="10" fillId="7" borderId="15" xfId="0" applyNumberFormat="1" applyFont="1" applyFill="1" applyBorder="1" applyAlignment="1" applyProtection="1">
      <alignment horizontal="center" vertical="center"/>
    </xf>
    <xf numFmtId="165" fontId="18" fillId="7" borderId="4" xfId="0" applyNumberFormat="1" applyFont="1" applyFill="1" applyBorder="1" applyAlignment="1" applyProtection="1">
      <alignment horizontal="center" vertical="center"/>
    </xf>
    <xf numFmtId="171" fontId="10" fillId="0" borderId="0" xfId="0" applyNumberFormat="1" applyFont="1" applyAlignment="1" applyProtection="1"/>
    <xf numFmtId="165" fontId="10" fillId="5" borderId="0" xfId="0" applyNumberFormat="1" applyFont="1" applyFill="1" applyBorder="1" applyAlignment="1" applyProtection="1"/>
    <xf numFmtId="0" fontId="10" fillId="0" borderId="4" xfId="0" applyFont="1" applyBorder="1" applyAlignment="1" applyProtection="1">
      <alignment horizontal="center" vertical="top" wrapText="1"/>
    </xf>
    <xf numFmtId="0" fontId="18" fillId="0" borderId="4" xfId="0" applyFont="1" applyBorder="1" applyAlignment="1" applyProtection="1">
      <alignment horizontal="center" vertical="center" wrapText="1"/>
    </xf>
    <xf numFmtId="0" fontId="10" fillId="7" borderId="4" xfId="0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center" vertical="center" wrapText="1"/>
    </xf>
    <xf numFmtId="166" fontId="10" fillId="0" borderId="3" xfId="0" applyNumberFormat="1" applyFont="1" applyBorder="1" applyAlignment="1" applyProtection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</xf>
    <xf numFmtId="0" fontId="10" fillId="0" borderId="15" xfId="0" applyFont="1" applyBorder="1" applyAlignment="1" applyProtection="1">
      <alignment horizontal="center" vertical="center" wrapText="1"/>
    </xf>
    <xf numFmtId="0" fontId="10" fillId="0" borderId="21" xfId="0" applyFont="1" applyBorder="1" applyAlignment="1" applyProtection="1">
      <alignment horizontal="center" vertical="center" wrapText="1"/>
    </xf>
    <xf numFmtId="166" fontId="10" fillId="0" borderId="21" xfId="0" applyNumberFormat="1" applyFont="1" applyBorder="1" applyAlignment="1" applyProtection="1">
      <alignment horizontal="center" vertical="center" wrapText="1"/>
    </xf>
    <xf numFmtId="0" fontId="10" fillId="0" borderId="4" xfId="0" applyFont="1" applyBorder="1" applyAlignment="1" applyProtection="1"/>
    <xf numFmtId="0" fontId="13" fillId="2" borderId="0" xfId="0" applyFont="1" applyFill="1" applyBorder="1" applyAlignment="1" applyProtection="1">
      <alignment horizontal="center" vertical="center" wrapText="1"/>
    </xf>
    <xf numFmtId="166" fontId="10" fillId="0" borderId="16" xfId="0" applyNumberFormat="1" applyFont="1" applyBorder="1" applyAlignment="1" applyProtection="1">
      <alignment horizontal="center" vertical="center" wrapText="1"/>
    </xf>
    <xf numFmtId="166" fontId="10" fillId="0" borderId="23" xfId="0" applyNumberFormat="1" applyFont="1" applyBorder="1" applyAlignment="1" applyProtection="1">
      <alignment horizontal="center" vertical="center" wrapText="1"/>
    </xf>
    <xf numFmtId="0" fontId="10" fillId="2" borderId="16" xfId="0" applyFont="1" applyFill="1" applyBorder="1" applyAlignment="1" applyProtection="1">
      <alignment horizontal="center" vertical="center" wrapText="1"/>
    </xf>
    <xf numFmtId="166" fontId="10" fillId="2" borderId="23" xfId="0" applyNumberFormat="1" applyFont="1" applyFill="1" applyBorder="1" applyAlignment="1" applyProtection="1">
      <alignment horizontal="center" vertical="center" wrapText="1"/>
    </xf>
    <xf numFmtId="166" fontId="10" fillId="0" borderId="22" xfId="0" applyNumberFormat="1" applyFont="1" applyBorder="1" applyAlignment="1" applyProtection="1">
      <alignment horizontal="center" vertical="center" wrapText="1"/>
    </xf>
    <xf numFmtId="0" fontId="22" fillId="5" borderId="30" xfId="0" applyFont="1" applyFill="1" applyBorder="1" applyAlignment="1" applyProtection="1">
      <alignment horizontal="center" vertical="center" wrapText="1"/>
    </xf>
    <xf numFmtId="0" fontId="10" fillId="5" borderId="2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27" xfId="0" applyFont="1" applyFill="1" applyBorder="1" applyAlignment="1" applyProtection="1"/>
    <xf numFmtId="0" fontId="10" fillId="10" borderId="0" xfId="0" applyFont="1" applyFill="1" applyBorder="1" applyAlignment="1" applyProtection="1"/>
    <xf numFmtId="0" fontId="10" fillId="0" borderId="32" xfId="0" applyFont="1" applyBorder="1" applyAlignment="1" applyProtection="1">
      <alignment horizontal="center" vertical="center" wrapText="1"/>
    </xf>
    <xf numFmtId="166" fontId="10" fillId="2" borderId="32" xfId="0" applyNumberFormat="1" applyFont="1" applyFill="1" applyBorder="1" applyAlignment="1" applyProtection="1">
      <alignment horizontal="center" vertical="center" wrapText="1"/>
    </xf>
    <xf numFmtId="0" fontId="10" fillId="0" borderId="23" xfId="0" applyFont="1" applyBorder="1" applyAlignment="1" applyProtection="1">
      <alignment horizontal="center" vertical="center" wrapText="1"/>
    </xf>
    <xf numFmtId="166" fontId="10" fillId="0" borderId="34" xfId="0" applyNumberFormat="1" applyFont="1" applyBorder="1" applyAlignment="1" applyProtection="1">
      <alignment horizontal="center" vertical="center" wrapText="1"/>
    </xf>
    <xf numFmtId="164" fontId="18" fillId="7" borderId="4" xfId="0" applyNumberFormat="1" applyFont="1" applyFill="1" applyBorder="1" applyAlignment="1" applyProtection="1">
      <alignment horizontal="center" vertical="center"/>
    </xf>
    <xf numFmtId="164" fontId="10" fillId="2" borderId="15" xfId="0" applyNumberFormat="1" applyFont="1" applyFill="1" applyBorder="1" applyAlignment="1" applyProtection="1">
      <alignment horizontal="center" vertical="center"/>
    </xf>
    <xf numFmtId="0" fontId="10" fillId="7" borderId="4" xfId="0" applyFont="1" applyFill="1" applyBorder="1" applyAlignment="1" applyProtection="1">
      <alignment horizontal="center" vertical="center" wrapText="1"/>
    </xf>
    <xf numFmtId="0" fontId="10" fillId="5" borderId="4" xfId="0" applyFont="1" applyFill="1" applyBorder="1" applyAlignment="1" applyProtection="1"/>
    <xf numFmtId="164" fontId="10" fillId="7" borderId="19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/>
    <xf numFmtId="0" fontId="10" fillId="0" borderId="0" xfId="0" applyFont="1" applyAlignment="1" applyProtection="1">
      <alignment vertical="center"/>
    </xf>
    <xf numFmtId="170" fontId="13" fillId="2" borderId="4" xfId="0" applyNumberFormat="1" applyFont="1" applyFill="1" applyBorder="1" applyAlignment="1" applyProtection="1">
      <alignment horizontal="center" vertical="center" wrapText="1"/>
    </xf>
    <xf numFmtId="0" fontId="10" fillId="10" borderId="0" xfId="0" applyFont="1" applyFill="1" applyBorder="1" applyAlignment="1" applyProtection="1">
      <alignment vertical="center"/>
    </xf>
    <xf numFmtId="165" fontId="1" fillId="2" borderId="4" xfId="0" applyNumberFormat="1" applyFont="1" applyFill="1" applyBorder="1" applyAlignment="1" applyProtection="1">
      <alignment horizontal="center" vertical="center"/>
    </xf>
    <xf numFmtId="165" fontId="10" fillId="0" borderId="4" xfId="0" applyNumberFormat="1" applyFont="1" applyBorder="1" applyAlignment="1" applyProtection="1">
      <alignment horizontal="center" vertical="center"/>
    </xf>
    <xf numFmtId="0" fontId="10" fillId="7" borderId="19" xfId="0" applyFont="1" applyFill="1" applyBorder="1" applyAlignment="1" applyProtection="1">
      <alignment horizontal="center"/>
    </xf>
    <xf numFmtId="0" fontId="10" fillId="7" borderId="20" xfId="0" applyFont="1" applyFill="1" applyBorder="1" applyAlignment="1" applyProtection="1">
      <alignment horizontal="center"/>
    </xf>
    <xf numFmtId="2" fontId="10" fillId="0" borderId="4" xfId="0" applyNumberFormat="1" applyFont="1" applyBorder="1" applyAlignment="1" applyProtection="1">
      <alignment horizontal="center" vertical="center" wrapText="1"/>
    </xf>
    <xf numFmtId="165" fontId="10" fillId="2" borderId="0" xfId="0" applyNumberFormat="1" applyFont="1" applyFill="1" applyBorder="1" applyAlignment="1" applyProtection="1">
      <alignment horizontal="center" vertical="center"/>
    </xf>
    <xf numFmtId="165" fontId="0" fillId="7" borderId="19" xfId="0" applyNumberFormat="1" applyFont="1" applyFill="1" applyBorder="1" applyAlignment="1" applyProtection="1">
      <alignment horizontal="center" vertical="center"/>
    </xf>
    <xf numFmtId="0" fontId="10" fillId="7" borderId="3" xfId="0" applyFont="1" applyFill="1" applyBorder="1" applyAlignment="1" applyProtection="1">
      <alignment horizontal="center" vertical="center"/>
    </xf>
    <xf numFmtId="165" fontId="10" fillId="7" borderId="3" xfId="0" applyNumberFormat="1" applyFont="1" applyFill="1" applyBorder="1" applyAlignment="1" applyProtection="1">
      <alignment horizontal="center" vertical="center"/>
    </xf>
    <xf numFmtId="165" fontId="10" fillId="0" borderId="4" xfId="0" applyNumberFormat="1" applyFont="1" applyBorder="1" applyAlignment="1" applyProtection="1">
      <alignment vertical="center"/>
    </xf>
    <xf numFmtId="170" fontId="10" fillId="0" borderId="4" xfId="0" applyNumberFormat="1" applyFont="1" applyBorder="1" applyAlignment="1" applyProtection="1">
      <alignment horizontal="center" vertical="center"/>
    </xf>
    <xf numFmtId="170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left" vertical="center"/>
    </xf>
    <xf numFmtId="170" fontId="10" fillId="0" borderId="0" xfId="0" applyNumberFormat="1" applyFont="1" applyAlignment="1" applyProtection="1">
      <alignment horizontal="left" vertical="center"/>
    </xf>
    <xf numFmtId="170" fontId="10" fillId="0" borderId="0" xfId="0" applyNumberFormat="1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/>
    <xf numFmtId="0" fontId="0" fillId="0" borderId="0" xfId="0" applyFont="1" applyAlignment="1" applyProtection="1">
      <alignment horizontal="left"/>
    </xf>
    <xf numFmtId="0" fontId="0" fillId="0" borderId="10" xfId="0" applyFont="1" applyBorder="1" applyAlignment="1" applyProtection="1"/>
    <xf numFmtId="0" fontId="0" fillId="0" borderId="19" xfId="0" applyFont="1" applyBorder="1" applyAlignment="1" applyProtection="1"/>
    <xf numFmtId="4" fontId="0" fillId="0" borderId="4" xfId="0" applyNumberFormat="1" applyFont="1" applyBorder="1" applyAlignment="1" applyProtection="1"/>
    <xf numFmtId="10" fontId="0" fillId="0" borderId="4" xfId="0" applyNumberFormat="1" applyFont="1" applyBorder="1" applyAlignment="1" applyProtection="1">
      <alignment horizontal="center"/>
    </xf>
    <xf numFmtId="2" fontId="0" fillId="0" borderId="4" xfId="0" applyNumberFormat="1" applyFont="1" applyBorder="1" applyAlignment="1" applyProtection="1"/>
    <xf numFmtId="4" fontId="0" fillId="0" borderId="0" xfId="0" applyNumberFormat="1" applyFont="1" applyAlignment="1" applyProtection="1"/>
    <xf numFmtId="4" fontId="1" fillId="0" borderId="4" xfId="0" applyNumberFormat="1" applyFont="1" applyBorder="1" applyAlignment="1" applyProtection="1"/>
    <xf numFmtId="2" fontId="1" fillId="0" borderId="0" xfId="0" applyNumberFormat="1" applyFont="1" applyAlignment="1" applyProtection="1"/>
    <xf numFmtId="10" fontId="0" fillId="2" borderId="4" xfId="0" applyNumberFormat="1" applyFont="1" applyFill="1" applyBorder="1" applyAlignment="1" applyProtection="1">
      <alignment horizontal="center"/>
    </xf>
    <xf numFmtId="10" fontId="1" fillId="0" borderId="4" xfId="0" applyNumberFormat="1" applyFont="1" applyBorder="1" applyAlignment="1" applyProtection="1">
      <alignment horizontal="center"/>
    </xf>
    <xf numFmtId="2" fontId="1" fillId="0" borderId="4" xfId="0" applyNumberFormat="1" applyFont="1" applyBorder="1" applyAlignment="1" applyProtection="1"/>
    <xf numFmtId="174" fontId="0" fillId="0" borderId="4" xfId="0" applyNumberFormat="1" applyFont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horizontal="right"/>
    </xf>
    <xf numFmtId="175" fontId="0" fillId="0" borderId="4" xfId="0" applyNumberFormat="1" applyFont="1" applyBorder="1" applyAlignment="1" applyProtection="1">
      <alignment horizontal="center"/>
    </xf>
    <xf numFmtId="2" fontId="0" fillId="0" borderId="0" xfId="0" applyNumberFormat="1" applyFont="1" applyAlignment="1" applyProtection="1"/>
    <xf numFmtId="0" fontId="1" fillId="2" borderId="4" xfId="0" applyFont="1" applyFill="1" applyBorder="1" applyAlignment="1" applyProtection="1">
      <alignment horizontal="center"/>
    </xf>
    <xf numFmtId="9" fontId="0" fillId="0" borderId="4" xfId="0" applyNumberFormat="1" applyFont="1" applyBorder="1" applyAlignment="1" applyProtection="1"/>
    <xf numFmtId="10" fontId="0" fillId="0" borderId="4" xfId="0" applyNumberFormat="1" applyFont="1" applyBorder="1" applyAlignment="1" applyProtection="1"/>
    <xf numFmtId="2" fontId="0" fillId="0" borderId="4" xfId="0" applyNumberFormat="1" applyFont="1" applyBorder="1" applyAlignment="1" applyProtection="1">
      <alignment horizontal="center"/>
    </xf>
    <xf numFmtId="176" fontId="0" fillId="0" borderId="4" xfId="0" applyNumberFormat="1" applyFont="1" applyBorder="1" applyAlignment="1" applyProtection="1"/>
    <xf numFmtId="0" fontId="14" fillId="0" borderId="17" xfId="0" applyFont="1" applyBorder="1" applyAlignment="1" applyProtection="1">
      <alignment horizontal="center"/>
    </xf>
    <xf numFmtId="10" fontId="14" fillId="0" borderId="11" xfId="0" applyNumberFormat="1" applyFont="1" applyBorder="1" applyAlignment="1" applyProtection="1"/>
    <xf numFmtId="2" fontId="14" fillId="0" borderId="18" xfId="0" applyNumberFormat="1" applyFont="1" applyBorder="1" applyAlignment="1" applyProtection="1"/>
    <xf numFmtId="0" fontId="14" fillId="0" borderId="22" xfId="0" applyFont="1" applyBorder="1" applyAlignment="1" applyProtection="1">
      <alignment horizontal="center"/>
    </xf>
    <xf numFmtId="10" fontId="14" fillId="0" borderId="0" xfId="0" applyNumberFormat="1" applyFont="1" applyAlignment="1" applyProtection="1"/>
    <xf numFmtId="2" fontId="14" fillId="0" borderId="14" xfId="0" applyNumberFormat="1" applyFont="1" applyBorder="1" applyAlignment="1" applyProtection="1"/>
    <xf numFmtId="0" fontId="4" fillId="0" borderId="22" xfId="0" applyFont="1" applyBorder="1" applyAlignment="1" applyProtection="1"/>
    <xf numFmtId="0" fontId="14" fillId="0" borderId="0" xfId="0" applyFont="1" applyAlignment="1" applyProtection="1">
      <alignment horizontal="left"/>
    </xf>
    <xf numFmtId="4" fontId="14" fillId="0" borderId="14" xfId="0" applyNumberFormat="1" applyFont="1" applyBorder="1" applyAlignment="1" applyProtection="1"/>
    <xf numFmtId="0" fontId="14" fillId="0" borderId="23" xfId="0" applyFont="1" applyBorder="1" applyAlignment="1" applyProtection="1">
      <alignment horizontal="center"/>
    </xf>
    <xf numFmtId="10" fontId="14" fillId="0" borderId="13" xfId="0" applyNumberFormat="1" applyFont="1" applyBorder="1" applyAlignment="1" applyProtection="1"/>
    <xf numFmtId="2" fontId="14" fillId="0" borderId="20" xfId="0" applyNumberFormat="1" applyFont="1" applyBorder="1" applyAlignment="1" applyProtection="1"/>
    <xf numFmtId="166" fontId="1" fillId="0" borderId="0" xfId="0" applyNumberFormat="1" applyFont="1" applyAlignment="1" applyProtection="1"/>
    <xf numFmtId="0" fontId="1" fillId="0" borderId="24" xfId="0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/>
    </xf>
    <xf numFmtId="0" fontId="0" fillId="0" borderId="38" xfId="0" applyFont="1" applyBorder="1" applyAlignment="1" applyProtection="1"/>
    <xf numFmtId="0" fontId="0" fillId="0" borderId="37" xfId="0" applyFont="1" applyBorder="1" applyAlignment="1" applyProtection="1"/>
    <xf numFmtId="2" fontId="0" fillId="0" borderId="7" xfId="0" applyNumberFormat="1" applyFont="1" applyBorder="1" applyAlignment="1" applyProtection="1"/>
    <xf numFmtId="0" fontId="0" fillId="0" borderId="8" xfId="0" applyFont="1" applyBorder="1" applyAlignment="1" applyProtection="1"/>
    <xf numFmtId="2" fontId="0" fillId="0" borderId="9" xfId="0" applyNumberFormat="1" applyFont="1" applyBorder="1" applyAlignment="1" applyProtection="1"/>
    <xf numFmtId="0" fontId="1" fillId="0" borderId="10" xfId="0" applyFont="1" applyBorder="1" applyAlignment="1" applyProtection="1"/>
    <xf numFmtId="0" fontId="1" fillId="0" borderId="8" xfId="0" applyFont="1" applyBorder="1" applyAlignment="1" applyProtection="1"/>
    <xf numFmtId="0" fontId="0" fillId="0" borderId="42" xfId="0" applyFont="1" applyBorder="1" applyAlignment="1" applyProtection="1"/>
    <xf numFmtId="0" fontId="0" fillId="0" borderId="41" xfId="0" applyFont="1" applyBorder="1" applyAlignment="1" applyProtection="1"/>
    <xf numFmtId="2" fontId="0" fillId="0" borderId="43" xfId="0" applyNumberFormat="1" applyFont="1" applyBorder="1" applyAlignment="1" applyProtection="1"/>
    <xf numFmtId="2" fontId="1" fillId="0" borderId="44" xfId="0" applyNumberFormat="1" applyFont="1" applyBorder="1" applyAlignment="1" applyProtection="1"/>
    <xf numFmtId="0" fontId="0" fillId="0" borderId="45" xfId="0" applyFont="1" applyBorder="1" applyAlignment="1" applyProtection="1">
      <alignment horizontal="center"/>
    </xf>
    <xf numFmtId="0" fontId="0" fillId="0" borderId="46" xfId="0" applyFont="1" applyBorder="1" applyAlignment="1" applyProtection="1">
      <alignment horizontal="center"/>
    </xf>
    <xf numFmtId="2" fontId="0" fillId="0" borderId="47" xfId="0" applyNumberFormat="1" applyFont="1" applyBorder="1" applyAlignment="1" applyProtection="1"/>
    <xf numFmtId="0" fontId="0" fillId="0" borderId="39" xfId="0" applyFont="1" applyBorder="1" applyAlignment="1" applyProtection="1">
      <alignment horizontal="center"/>
    </xf>
    <xf numFmtId="2" fontId="0" fillId="0" borderId="48" xfId="0" applyNumberFormat="1" applyFont="1" applyBorder="1" applyAlignment="1" applyProtection="1"/>
    <xf numFmtId="171" fontId="0" fillId="0" borderId="0" xfId="0" applyNumberFormat="1" applyFont="1" applyAlignment="1" applyProtection="1"/>
    <xf numFmtId="0" fontId="14" fillId="0" borderId="0" xfId="0" applyFont="1" applyAlignment="1" applyProtection="1"/>
    <xf numFmtId="166" fontId="14" fillId="0" borderId="0" xfId="0" applyNumberFormat="1" applyFont="1" applyAlignment="1" applyProtection="1"/>
    <xf numFmtId="171" fontId="4" fillId="0" borderId="0" xfId="0" applyNumberFormat="1" applyFont="1" applyAlignment="1" applyProtection="1"/>
    <xf numFmtId="2" fontId="4" fillId="0" borderId="0" xfId="0" applyNumberFormat="1" applyFont="1" applyAlignment="1" applyProtection="1"/>
    <xf numFmtId="177" fontId="1" fillId="0" borderId="0" xfId="0" applyNumberFormat="1" applyFont="1" applyAlignment="1" applyProtection="1"/>
    <xf numFmtId="165" fontId="3" fillId="0" borderId="0" xfId="0" applyNumberFormat="1" applyFont="1" applyAlignment="1" applyProtection="1"/>
    <xf numFmtId="166" fontId="10" fillId="2" borderId="22" xfId="0" applyNumberFormat="1" applyFont="1" applyFill="1" applyBorder="1" applyAlignment="1" applyProtection="1"/>
    <xf numFmtId="165" fontId="10" fillId="2" borderId="4" xfId="0" applyNumberFormat="1" applyFont="1" applyFill="1" applyBorder="1" applyAlignment="1" applyProtection="1"/>
    <xf numFmtId="166" fontId="10" fillId="0" borderId="4" xfId="0" applyNumberFormat="1" applyFont="1" applyBorder="1" applyAlignment="1" applyProtection="1"/>
    <xf numFmtId="2" fontId="3" fillId="0" borderId="4" xfId="0" applyNumberFormat="1" applyFont="1" applyBorder="1" applyAlignment="1" applyProtection="1"/>
    <xf numFmtId="0" fontId="0" fillId="0" borderId="4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12" borderId="21" xfId="0" applyFont="1" applyFill="1" applyBorder="1" applyAlignment="1" applyProtection="1">
      <alignment horizontal="center" wrapText="1"/>
    </xf>
    <xf numFmtId="0" fontId="25" fillId="0" borderId="0" xfId="0" applyFont="1" applyAlignment="1" applyProtection="1">
      <alignment vertical="center"/>
    </xf>
    <xf numFmtId="0" fontId="0" fillId="0" borderId="4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 wrapText="1"/>
    </xf>
    <xf numFmtId="0" fontId="0" fillId="14" borderId="4" xfId="0" applyFill="1" applyBorder="1" applyAlignment="1" applyProtection="1"/>
    <xf numFmtId="0" fontId="27" fillId="0" borderId="0" xfId="0" applyFont="1" applyAlignment="1" applyProtection="1"/>
    <xf numFmtId="0" fontId="28" fillId="0" borderId="4" xfId="0" applyFont="1" applyBorder="1" applyAlignment="1" applyProtection="1">
      <alignment horizontal="center" vertical="center" wrapText="1"/>
    </xf>
    <xf numFmtId="0" fontId="28" fillId="0" borderId="4" xfId="0" applyFont="1" applyBorder="1" applyAlignment="1" applyProtection="1">
      <alignment wrapText="1"/>
    </xf>
    <xf numFmtId="0" fontId="28" fillId="0" borderId="4" xfId="0" applyFont="1" applyBorder="1" applyAlignment="1" applyProtection="1">
      <alignment horizontal="left" vertical="center" wrapText="1"/>
    </xf>
    <xf numFmtId="0" fontId="29" fillId="0" borderId="4" xfId="0" applyFont="1" applyBorder="1" applyAlignment="1" applyProtection="1">
      <alignment vertical="center" wrapText="1"/>
    </xf>
    <xf numFmtId="0" fontId="30" fillId="0" borderId="4" xfId="0" applyFont="1" applyBorder="1" applyAlignment="1" applyProtection="1">
      <alignment horizontal="center" vertical="center" wrapText="1"/>
    </xf>
    <xf numFmtId="0" fontId="0" fillId="0" borderId="19" xfId="0" applyFont="1" applyBorder="1" applyAlignment="1" applyProtection="1">
      <alignment horizontal="center" vertical="center" wrapText="1"/>
    </xf>
    <xf numFmtId="0" fontId="0" fillId="0" borderId="18" xfId="0" applyFont="1" applyBorder="1" applyAlignment="1" applyProtection="1">
      <alignment horizontal="center" vertical="center" wrapText="1"/>
    </xf>
    <xf numFmtId="0" fontId="0" fillId="2" borderId="20" xfId="0" applyFont="1" applyFill="1" applyBorder="1" applyAlignment="1" applyProtection="1">
      <alignment horizontal="center" vertical="center" wrapText="1"/>
    </xf>
    <xf numFmtId="0" fontId="0" fillId="2" borderId="18" xfId="0" applyFont="1" applyFill="1" applyBorder="1" applyAlignment="1" applyProtection="1">
      <alignment horizontal="center" vertical="center" wrapText="1"/>
    </xf>
    <xf numFmtId="0" fontId="28" fillId="0" borderId="3" xfId="0" applyFont="1" applyBorder="1" applyAlignment="1" applyProtection="1">
      <alignment wrapText="1"/>
    </xf>
    <xf numFmtId="0" fontId="0" fillId="0" borderId="0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wrapText="1"/>
    </xf>
    <xf numFmtId="0" fontId="0" fillId="0" borderId="3" xfId="0" applyFont="1" applyBorder="1" applyAlignment="1" applyProtection="1">
      <alignment horizontal="center"/>
    </xf>
    <xf numFmtId="164" fontId="0" fillId="0" borderId="5" xfId="0" applyNumberFormat="1" applyFont="1" applyBorder="1" applyAlignment="1" applyProtection="1">
      <alignment horizontal="left"/>
    </xf>
    <xf numFmtId="164" fontId="0" fillId="0" borderId="6" xfId="0" applyNumberFormat="1" applyFont="1" applyBorder="1" applyAlignment="1" applyProtection="1">
      <alignment horizontal="center"/>
    </xf>
    <xf numFmtId="0" fontId="0" fillId="0" borderId="4" xfId="0" applyFont="1" applyBorder="1" applyAlignment="1" applyProtection="1">
      <alignment horizontal="center"/>
    </xf>
    <xf numFmtId="164" fontId="0" fillId="0" borderId="7" xfId="0" applyNumberFormat="1" applyFont="1" applyBorder="1" applyAlignment="1" applyProtection="1">
      <alignment horizontal="left"/>
    </xf>
    <xf numFmtId="164" fontId="0" fillId="0" borderId="8" xfId="0" applyNumberFormat="1" applyFont="1" applyBorder="1" applyAlignment="1" applyProtection="1">
      <alignment horizontal="center" vertical="center"/>
    </xf>
    <xf numFmtId="164" fontId="0" fillId="0" borderId="9" xfId="0" applyNumberFormat="1" applyFont="1" applyBorder="1" applyAlignment="1" applyProtection="1">
      <alignment horizontal="left"/>
    </xf>
    <xf numFmtId="164" fontId="0" fillId="0" borderId="8" xfId="0" applyNumberFormat="1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center"/>
    </xf>
    <xf numFmtId="164" fontId="1" fillId="0" borderId="4" xfId="0" applyNumberFormat="1" applyFont="1" applyBorder="1" applyAlignment="1" applyProtection="1">
      <alignment horizontal="center"/>
    </xf>
    <xf numFmtId="0" fontId="1" fillId="0" borderId="12" xfId="0" applyFont="1" applyBorder="1" applyAlignment="1" applyProtection="1"/>
    <xf numFmtId="164" fontId="1" fillId="0" borderId="11" xfId="0" applyNumberFormat="1" applyFont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Font="1" applyBorder="1" applyAlignment="1" applyProtection="1">
      <alignment wrapText="1"/>
    </xf>
    <xf numFmtId="1" fontId="0" fillId="12" borderId="15" xfId="0" applyNumberFormat="1" applyFont="1" applyFill="1" applyBorder="1" applyAlignment="1" applyProtection="1">
      <alignment horizontal="center" vertical="center"/>
    </xf>
    <xf numFmtId="1" fontId="0" fillId="12" borderId="3" xfId="0" applyNumberFormat="1" applyFont="1" applyFill="1" applyBorder="1" applyAlignment="1" applyProtection="1">
      <alignment horizontal="center" vertical="center"/>
    </xf>
    <xf numFmtId="0" fontId="0" fillId="12" borderId="15" xfId="0" applyFont="1" applyFill="1" applyBorder="1" applyAlignment="1" applyProtection="1">
      <alignment horizontal="center" vertical="center"/>
    </xf>
    <xf numFmtId="0" fontId="0" fillId="12" borderId="3" xfId="0" applyFont="1" applyFill="1" applyBorder="1" applyAlignment="1" applyProtection="1">
      <alignment horizontal="center" vertical="center"/>
    </xf>
    <xf numFmtId="178" fontId="0" fillId="12" borderId="15" xfId="0" applyNumberFormat="1" applyFont="1" applyFill="1" applyBorder="1" applyAlignment="1" applyProtection="1">
      <alignment horizontal="center"/>
    </xf>
    <xf numFmtId="178" fontId="0" fillId="12" borderId="3" xfId="0" applyNumberFormat="1" applyFont="1" applyFill="1" applyBorder="1" applyAlignment="1" applyProtection="1">
      <alignment horizontal="center"/>
    </xf>
    <xf numFmtId="164" fontId="0" fillId="0" borderId="15" xfId="0" applyNumberFormat="1" applyFont="1" applyBorder="1" applyAlignment="1" applyProtection="1">
      <alignment horizontal="center" vertical="center"/>
    </xf>
    <xf numFmtId="164" fontId="0" fillId="0" borderId="21" xfId="0" applyNumberFormat="1" applyFont="1" applyBorder="1" applyAlignment="1" applyProtection="1">
      <alignment horizontal="center" vertical="center"/>
    </xf>
    <xf numFmtId="164" fontId="0" fillId="0" borderId="3" xfId="0" applyNumberFormat="1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vertical="center"/>
    </xf>
    <xf numFmtId="1" fontId="0" fillId="0" borderId="4" xfId="0" applyNumberFormat="1" applyFont="1" applyBorder="1" applyAlignment="1" applyProtection="1">
      <alignment horizontal="center" vertical="center"/>
    </xf>
    <xf numFmtId="164" fontId="0" fillId="0" borderId="11" xfId="0" applyNumberFormat="1" applyFont="1" applyBorder="1" applyAlignment="1" applyProtection="1">
      <alignment horizontal="center" vertical="center"/>
    </xf>
    <xf numFmtId="164" fontId="0" fillId="0" borderId="0" xfId="0" applyNumberFormat="1" applyFont="1" applyBorder="1" applyAlignment="1" applyProtection="1">
      <alignment horizontal="center" vertical="center"/>
    </xf>
    <xf numFmtId="164" fontId="0" fillId="0" borderId="13" xfId="0" applyNumberFormat="1" applyFont="1" applyBorder="1" applyAlignment="1" applyProtection="1">
      <alignment horizontal="center" vertical="center"/>
    </xf>
    <xf numFmtId="164" fontId="0" fillId="0" borderId="18" xfId="0" applyNumberFormat="1" applyFont="1" applyBorder="1" applyAlignment="1" applyProtection="1">
      <alignment horizontal="center" vertical="center"/>
    </xf>
    <xf numFmtId="164" fontId="0" fillId="0" borderId="14" xfId="0" applyNumberFormat="1" applyFont="1" applyBorder="1" applyAlignment="1" applyProtection="1">
      <alignment horizontal="center" vertical="center"/>
    </xf>
    <xf numFmtId="164" fontId="0" fillId="0" borderId="20" xfId="0" applyNumberFormat="1" applyFont="1" applyBorder="1" applyAlignment="1" applyProtection="1">
      <alignment horizontal="center" vertical="center"/>
    </xf>
    <xf numFmtId="0" fontId="0" fillId="0" borderId="17" xfId="0" applyFont="1" applyBorder="1" applyAlignment="1" applyProtection="1">
      <alignment horizontal="center" wrapText="1"/>
    </xf>
    <xf numFmtId="164" fontId="0" fillId="0" borderId="4" xfId="0" applyNumberFormat="1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wrapText="1"/>
    </xf>
    <xf numFmtId="0" fontId="0" fillId="0" borderId="15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left"/>
    </xf>
    <xf numFmtId="0" fontId="0" fillId="2" borderId="0" xfId="0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/>
    </xf>
    <xf numFmtId="164" fontId="0" fillId="2" borderId="0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ont="1" applyFill="1" applyBorder="1" applyAlignment="1" applyProtection="1">
      <alignment horizontal="center" vertical="center"/>
    </xf>
    <xf numFmtId="1" fontId="0" fillId="2" borderId="0" xfId="0" applyNumberFormat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center" wrapText="1"/>
    </xf>
    <xf numFmtId="0" fontId="28" fillId="0" borderId="4" xfId="0" applyFont="1" applyBorder="1" applyAlignment="1" applyProtection="1">
      <alignment horizontal="center" vertical="center"/>
    </xf>
    <xf numFmtId="0" fontId="28" fillId="0" borderId="4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wrapText="1"/>
    </xf>
    <xf numFmtId="1" fontId="0" fillId="0" borderId="4" xfId="0" applyNumberFormat="1" applyFont="1" applyBorder="1" applyAlignment="1" applyProtection="1">
      <alignment horizontal="center"/>
    </xf>
    <xf numFmtId="0" fontId="0" fillId="0" borderId="16" xfId="0" applyFont="1" applyBorder="1" applyAlignment="1" applyProtection="1">
      <alignment horizontal="center" vertical="center" wrapText="1"/>
    </xf>
    <xf numFmtId="0" fontId="0" fillId="0" borderId="21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2" borderId="4" xfId="0" applyFont="1" applyFill="1" applyBorder="1" applyAlignment="1" applyProtection="1">
      <alignment horizontal="center" vertical="center" wrapText="1"/>
    </xf>
    <xf numFmtId="0" fontId="0" fillId="2" borderId="4" xfId="0" applyFont="1" applyFill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/>
    </xf>
    <xf numFmtId="164" fontId="0" fillId="0" borderId="16" xfId="0" applyNumberFormat="1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/>
    </xf>
    <xf numFmtId="0" fontId="0" fillId="2" borderId="15" xfId="0" applyFont="1" applyFill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/>
    </xf>
    <xf numFmtId="1" fontId="0" fillId="0" borderId="3" xfId="0" applyNumberFormat="1" applyFont="1" applyBorder="1" applyAlignment="1" applyProtection="1">
      <alignment horizontal="center" vertical="center"/>
    </xf>
    <xf numFmtId="0" fontId="0" fillId="2" borderId="3" xfId="0" applyFont="1" applyFill="1" applyBorder="1" applyAlignment="1" applyProtection="1">
      <alignment horizontal="center" vertical="center" wrapText="1"/>
    </xf>
    <xf numFmtId="0" fontId="0" fillId="0" borderId="21" xfId="0" applyFont="1" applyBorder="1" applyAlignment="1" applyProtection="1">
      <alignment horizontal="center" vertical="center"/>
    </xf>
    <xf numFmtId="1" fontId="0" fillId="0" borderId="15" xfId="0" applyNumberFormat="1" applyFont="1" applyBorder="1" applyAlignment="1" applyProtection="1">
      <alignment horizontal="center" vertical="center"/>
    </xf>
    <xf numFmtId="1" fontId="0" fillId="0" borderId="21" xfId="0" applyNumberFormat="1" applyFont="1" applyBorder="1" applyAlignment="1" applyProtection="1">
      <alignment horizontal="center" vertical="center"/>
    </xf>
    <xf numFmtId="0" fontId="0" fillId="13" borderId="22" xfId="0" applyFont="1" applyFill="1" applyBorder="1" applyAlignment="1" applyProtection="1">
      <alignment horizontal="center" vertical="center"/>
    </xf>
    <xf numFmtId="0" fontId="0" fillId="13" borderId="0" xfId="0" applyFont="1" applyFill="1" applyBorder="1" applyAlignment="1" applyProtection="1">
      <alignment horizontal="center" vertical="center"/>
    </xf>
    <xf numFmtId="0" fontId="0" fillId="13" borderId="14" xfId="0" applyFont="1" applyFill="1" applyBorder="1" applyAlignment="1" applyProtection="1">
      <alignment horizontal="center" vertical="center"/>
    </xf>
    <xf numFmtId="1" fontId="0" fillId="2" borderId="4" xfId="0" applyNumberFormat="1" applyFont="1" applyFill="1" applyBorder="1" applyAlignment="1" applyProtection="1">
      <alignment horizontal="center" vertical="center"/>
    </xf>
    <xf numFmtId="164" fontId="0" fillId="2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1" fontId="0" fillId="0" borderId="15" xfId="0" applyNumberFormat="1" applyFont="1" applyBorder="1" applyAlignment="1" applyProtection="1">
      <alignment horizontal="center" vertical="center" wrapText="1"/>
    </xf>
    <xf numFmtId="0" fontId="0" fillId="0" borderId="19" xfId="0" applyFont="1" applyBorder="1" applyAlignment="1" applyProtection="1">
      <alignment horizontal="center" vertical="center"/>
    </xf>
    <xf numFmtId="1" fontId="0" fillId="0" borderId="4" xfId="0" applyNumberFormat="1" applyFont="1" applyBorder="1" applyAlignment="1" applyProtection="1">
      <alignment horizontal="center" vertical="center" wrapText="1"/>
    </xf>
    <xf numFmtId="0" fontId="26" fillId="0" borderId="4" xfId="0" applyFont="1" applyBorder="1" applyAlignment="1" applyProtection="1">
      <alignment horizontal="center" vertical="center" wrapText="1"/>
    </xf>
    <xf numFmtId="0" fontId="12" fillId="6" borderId="24" xfId="0" applyFont="1" applyFill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165" fontId="0" fillId="2" borderId="0" xfId="0" applyNumberFormat="1" applyFont="1" applyFill="1" applyBorder="1" applyAlignment="1" applyProtection="1"/>
    <xf numFmtId="0" fontId="13" fillId="2" borderId="4" xfId="0" applyFont="1" applyFill="1" applyBorder="1" applyAlignment="1" applyProtection="1">
      <alignment horizontal="center" vertical="center" wrapText="1"/>
    </xf>
    <xf numFmtId="0" fontId="12" fillId="6" borderId="4" xfId="0" applyFont="1" applyFill="1" applyBorder="1" applyAlignment="1" applyProtection="1">
      <alignment horizontal="center"/>
    </xf>
    <xf numFmtId="166" fontId="10" fillId="0" borderId="4" xfId="0" applyNumberFormat="1" applyFont="1" applyBorder="1" applyAlignment="1" applyProtection="1">
      <alignment horizontal="center" vertical="center"/>
    </xf>
    <xf numFmtId="0" fontId="13" fillId="3" borderId="4" xfId="0" applyFont="1" applyFill="1" applyBorder="1" applyAlignment="1" applyProtection="1">
      <alignment horizontal="center" vertical="center" wrapText="1"/>
    </xf>
    <xf numFmtId="0" fontId="10" fillId="3" borderId="4" xfId="0" applyFont="1" applyFill="1" applyBorder="1" applyAlignment="1" applyProtection="1">
      <alignment horizontal="center"/>
    </xf>
    <xf numFmtId="164" fontId="10" fillId="0" borderId="4" xfId="0" applyNumberFormat="1" applyFont="1" applyBorder="1" applyAlignment="1" applyProtection="1">
      <alignment horizontal="center" vertical="center"/>
    </xf>
    <xf numFmtId="166" fontId="10" fillId="3" borderId="4" xfId="0" applyNumberFormat="1" applyFont="1" applyFill="1" applyBorder="1" applyAlignment="1" applyProtection="1">
      <alignment horizontal="center" vertical="center" wrapText="1"/>
    </xf>
    <xf numFmtId="166" fontId="10" fillId="2" borderId="4" xfId="0" applyNumberFormat="1" applyFont="1" applyFill="1" applyBorder="1" applyAlignment="1" applyProtection="1">
      <alignment horizontal="center" vertical="center"/>
    </xf>
    <xf numFmtId="0" fontId="19" fillId="3" borderId="15" xfId="0" applyFont="1" applyFill="1" applyBorder="1" applyAlignment="1" applyProtection="1">
      <alignment horizontal="center" vertical="center"/>
    </xf>
    <xf numFmtId="164" fontId="10" fillId="2" borderId="4" xfId="0" applyNumberFormat="1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 applyProtection="1">
      <alignment horizontal="center"/>
    </xf>
    <xf numFmtId="0" fontId="22" fillId="3" borderId="4" xfId="0" applyFont="1" applyFill="1" applyBorder="1" applyAlignment="1" applyProtection="1">
      <alignment horizontal="center" vertical="center" wrapText="1"/>
    </xf>
    <xf numFmtId="166" fontId="10" fillId="2" borderId="4" xfId="0" applyNumberFormat="1" applyFont="1" applyFill="1" applyBorder="1" applyAlignment="1" applyProtection="1">
      <alignment horizontal="center" vertical="center" wrapText="1"/>
    </xf>
    <xf numFmtId="166" fontId="10" fillId="0" borderId="4" xfId="0" applyNumberFormat="1" applyFont="1" applyBorder="1" applyAlignment="1" applyProtection="1">
      <alignment horizontal="center" vertical="center" wrapText="1"/>
    </xf>
    <xf numFmtId="0" fontId="22" fillId="3" borderId="25" xfId="0" applyFont="1" applyFill="1" applyBorder="1" applyAlignment="1" applyProtection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6" fontId="10" fillId="0" borderId="27" xfId="0" applyNumberFormat="1" applyFont="1" applyBorder="1" applyAlignment="1" applyProtection="1">
      <alignment horizontal="center" vertical="center"/>
    </xf>
    <xf numFmtId="166" fontId="10" fillId="0" borderId="28" xfId="0" applyNumberFormat="1" applyFont="1" applyBorder="1" applyAlignment="1" applyProtection="1">
      <alignment horizontal="center" vertical="center"/>
    </xf>
    <xf numFmtId="0" fontId="22" fillId="3" borderId="1" xfId="0" applyFont="1" applyFill="1" applyBorder="1" applyAlignment="1" applyProtection="1">
      <alignment horizontal="center" vertical="center" wrapText="1"/>
    </xf>
    <xf numFmtId="0" fontId="13" fillId="0" borderId="29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/>
    <xf numFmtId="0" fontId="10" fillId="0" borderId="0" xfId="0" applyFont="1" applyBorder="1" applyAlignment="1" applyProtection="1">
      <alignment horizontal="left"/>
    </xf>
    <xf numFmtId="0" fontId="13" fillId="0" borderId="31" xfId="0" applyFont="1" applyBorder="1" applyAlignment="1" applyProtection="1">
      <alignment horizontal="center" vertical="center" wrapText="1"/>
    </xf>
    <xf numFmtId="166" fontId="10" fillId="0" borderId="33" xfId="0" applyNumberFormat="1" applyFont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3" fillId="0" borderId="32" xfId="0" applyFont="1" applyBorder="1" applyAlignment="1" applyProtection="1">
      <alignment horizontal="center" vertical="center" wrapText="1"/>
    </xf>
    <xf numFmtId="166" fontId="10" fillId="0" borderId="32" xfId="0" applyNumberFormat="1" applyFont="1" applyBorder="1" applyAlignment="1" applyProtection="1">
      <alignment horizontal="center" vertical="center"/>
    </xf>
    <xf numFmtId="0" fontId="13" fillId="6" borderId="4" xfId="0" applyFont="1" applyFill="1" applyBorder="1" applyAlignment="1" applyProtection="1">
      <alignment horizontal="center" vertical="center"/>
    </xf>
    <xf numFmtId="0" fontId="10" fillId="3" borderId="4" xfId="0" applyFont="1" applyFill="1" applyBorder="1" applyAlignment="1" applyProtection="1">
      <alignment horizontal="center" vertical="center" wrapText="1"/>
    </xf>
    <xf numFmtId="0" fontId="19" fillId="3" borderId="4" xfId="0" applyFont="1" applyFill="1" applyBorder="1" applyAlignment="1" applyProtection="1">
      <alignment horizontal="center" vertical="center" wrapText="1"/>
    </xf>
    <xf numFmtId="166" fontId="19" fillId="3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left"/>
    </xf>
    <xf numFmtId="0" fontId="1" fillId="4" borderId="4" xfId="0" applyFont="1" applyFill="1" applyBorder="1" applyAlignment="1" applyProtection="1">
      <alignment horizontal="center"/>
    </xf>
    <xf numFmtId="0" fontId="0" fillId="0" borderId="4" xfId="0" applyFont="1" applyBorder="1" applyAlignment="1" applyProtection="1">
      <alignment horizontal="left"/>
    </xf>
    <xf numFmtId="172" fontId="0" fillId="0" borderId="4" xfId="0" applyNumberFormat="1" applyFont="1" applyBorder="1" applyAlignment="1" applyProtection="1">
      <alignment horizontal="center"/>
    </xf>
    <xf numFmtId="4" fontId="0" fillId="0" borderId="16" xfId="0" applyNumberFormat="1" applyFont="1" applyBorder="1" applyAlignment="1" applyProtection="1"/>
    <xf numFmtId="173" fontId="0" fillId="0" borderId="4" xfId="0" applyNumberFormat="1" applyFont="1" applyBorder="1" applyAlignment="1" applyProtection="1">
      <alignment horizontal="center"/>
    </xf>
    <xf numFmtId="0" fontId="1" fillId="11" borderId="4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1" fillId="2" borderId="16" xfId="0" applyFont="1" applyFill="1" applyBorder="1" applyAlignment="1" applyProtection="1">
      <alignment horizontal="center"/>
    </xf>
    <xf numFmtId="0" fontId="0" fillId="0" borderId="4" xfId="0" applyFont="1" applyBorder="1" applyAlignment="1" applyProtection="1"/>
    <xf numFmtId="0" fontId="1" fillId="2" borderId="12" xfId="0" applyFont="1" applyFill="1" applyBorder="1" applyAlignment="1" applyProtection="1">
      <alignment horizontal="center"/>
    </xf>
    <xf numFmtId="0" fontId="1" fillId="0" borderId="16" xfId="0" applyFont="1" applyBorder="1" applyAlignment="1" applyProtection="1">
      <alignment horizontal="center"/>
    </xf>
    <xf numFmtId="0" fontId="1" fillId="2" borderId="35" xfId="0" applyFont="1" applyFill="1" applyBorder="1" applyAlignment="1" applyProtection="1">
      <alignment horizontal="center"/>
    </xf>
    <xf numFmtId="0" fontId="1" fillId="2" borderId="36" xfId="0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0" fontId="14" fillId="0" borderId="11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14" fillId="0" borderId="13" xfId="0" applyFont="1" applyBorder="1" applyAlignment="1" applyProtection="1">
      <alignment horizontal="left"/>
    </xf>
    <xf numFmtId="0" fontId="0" fillId="0" borderId="37" xfId="0" applyFont="1" applyBorder="1" applyAlignment="1" applyProtection="1">
      <alignment horizontal="left"/>
    </xf>
    <xf numFmtId="0" fontId="0" fillId="0" borderId="6" xfId="0" applyFont="1" applyBorder="1" applyAlignment="1" applyProtection="1">
      <alignment horizontal="center"/>
    </xf>
    <xf numFmtId="0" fontId="0" fillId="0" borderId="6" xfId="0" applyFont="1" applyBorder="1" applyAlignment="1" applyProtection="1">
      <alignment horizontal="left"/>
    </xf>
    <xf numFmtId="0" fontId="0" fillId="0" borderId="8" xfId="0" applyFont="1" applyBorder="1" applyAlignment="1" applyProtection="1">
      <alignment horizontal="center"/>
    </xf>
    <xf numFmtId="0" fontId="1" fillId="0" borderId="39" xfId="0" applyFont="1" applyBorder="1" applyAlignment="1" applyProtection="1">
      <alignment horizontal="center"/>
    </xf>
    <xf numFmtId="0" fontId="0" fillId="0" borderId="34" xfId="0" applyFont="1" applyBorder="1" applyAlignment="1" applyProtection="1">
      <alignment horizontal="left"/>
    </xf>
    <xf numFmtId="0" fontId="0" fillId="0" borderId="45" xfId="0" applyFont="1" applyBorder="1" applyAlignment="1" applyProtection="1">
      <alignment horizontal="center"/>
    </xf>
    <xf numFmtId="0" fontId="1" fillId="0" borderId="40" xfId="0" applyFont="1" applyBorder="1" applyAlignment="1" applyProtection="1">
      <alignment horizontal="center"/>
    </xf>
    <xf numFmtId="0" fontId="0" fillId="0" borderId="41" xfId="0" applyFont="1" applyBorder="1" applyAlignment="1" applyProtection="1">
      <alignment horizontal="center"/>
    </xf>
    <xf numFmtId="0" fontId="1" fillId="0" borderId="31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44" xfId="0" applyFont="1" applyBorder="1" applyAlignment="1" applyProtection="1">
      <alignment horizontal="left"/>
    </xf>
    <xf numFmtId="0" fontId="0" fillId="0" borderId="32" xfId="0" applyFont="1" applyBorder="1" applyAlignment="1" applyProtection="1">
      <alignment horizontal="left"/>
    </xf>
    <xf numFmtId="0" fontId="0" fillId="0" borderId="4" xfId="0" applyFont="1" applyBorder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30000"/>
      <rgbColor rgb="FF008000"/>
      <rgbColor rgb="FF000080"/>
      <rgbColor rgb="FF808000"/>
      <rgbColor rgb="FF800080"/>
      <rgbColor rgb="FF008080"/>
      <rgbColor rgb="FFC0C0C0"/>
      <rgbColor rgb="FF7F7F7F"/>
      <rgbColor rgb="FFA5A5A5"/>
      <rgbColor rgb="FF993366"/>
      <rgbColor rgb="FFF3F3F3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B7B7B7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99999"/>
      <rgbColor rgb="FF003366"/>
      <rgbColor rgb="FF339966"/>
      <rgbColor rgb="FF003300"/>
      <rgbColor rgb="FF333300"/>
      <rgbColor rgb="FF993300"/>
      <rgbColor rgb="FF993366"/>
      <rgbColor rgb="FF333399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A41" zoomScaleNormal="100" workbookViewId="0">
      <selection activeCell="A50" sqref="A50:B54"/>
    </sheetView>
  </sheetViews>
  <sheetFormatPr defaultColWidth="12.5703125" defaultRowHeight="12.75" x14ac:dyDescent="0.2"/>
  <cols>
    <col min="1" max="1" width="15.85546875" style="1" customWidth="1"/>
    <col min="2" max="2" width="13.5703125" style="1" customWidth="1"/>
    <col min="3" max="3" width="20.5703125" style="1" customWidth="1"/>
    <col min="4" max="5" width="8.5703125" style="1" customWidth="1"/>
    <col min="6" max="6" width="13.140625" style="1" customWidth="1"/>
    <col min="7" max="7" width="8.5703125" style="1" customWidth="1"/>
    <col min="8" max="8" width="14.85546875" style="1" customWidth="1"/>
    <col min="9" max="9" width="15.7109375" style="1" customWidth="1"/>
    <col min="10" max="26" width="8.5703125" style="1" customWidth="1"/>
  </cols>
  <sheetData>
    <row r="1" spans="1:26" ht="12.75" customHeight="1" x14ac:dyDescent="0.2">
      <c r="A1" s="2" t="s">
        <v>0</v>
      </c>
    </row>
    <row r="2" spans="1:26" ht="12.75" customHeight="1" x14ac:dyDescent="0.2"/>
    <row r="3" spans="1:26" ht="12.75" customHeight="1" x14ac:dyDescent="0.2">
      <c r="A3" s="3"/>
      <c r="B3" s="3"/>
      <c r="C3" s="3"/>
      <c r="D3" s="3"/>
      <c r="E3" s="3"/>
      <c r="F3" s="3"/>
      <c r="G3" s="3"/>
    </row>
    <row r="4" spans="1:26" ht="12.75" customHeight="1" x14ac:dyDescent="0.2">
      <c r="A4" s="4"/>
      <c r="B4" s="454" t="s">
        <v>1</v>
      </c>
      <c r="C4" s="454"/>
      <c r="D4" s="454"/>
      <c r="E4" s="454"/>
      <c r="F4" s="454"/>
      <c r="G4" s="454"/>
    </row>
    <row r="5" spans="1:26" ht="12.75" customHeight="1" x14ac:dyDescent="0.25">
      <c r="A5" s="455" t="s">
        <v>2</v>
      </c>
      <c r="B5" s="455"/>
      <c r="C5" s="6" t="s">
        <v>3</v>
      </c>
      <c r="D5" s="455" t="s">
        <v>4</v>
      </c>
      <c r="E5" s="455"/>
      <c r="F5" s="456" t="s">
        <v>5</v>
      </c>
      <c r="G5" s="456"/>
    </row>
    <row r="6" spans="1:26" ht="12.75" customHeight="1" x14ac:dyDescent="0.2">
      <c r="A6" s="457"/>
      <c r="B6" s="457"/>
      <c r="C6" s="7"/>
      <c r="D6" s="458"/>
      <c r="E6" s="458"/>
      <c r="F6" s="459"/>
      <c r="G6" s="459"/>
    </row>
    <row r="7" spans="1:26" ht="12.75" customHeight="1" x14ac:dyDescent="0.2">
      <c r="A7" s="460" t="s">
        <v>6</v>
      </c>
      <c r="B7" s="460"/>
      <c r="C7" s="8">
        <f>'ANEXO II – Dimensionamento de P'!G144</f>
        <v>64</v>
      </c>
      <c r="D7" s="461">
        <f>'ANEXO II – Dimensionamento de P'!H143</f>
        <v>319230.51999999996</v>
      </c>
      <c r="E7" s="461"/>
      <c r="F7" s="462">
        <f t="shared" ref="F7:F19" si="0">D7*6</f>
        <v>1915383.1199999996</v>
      </c>
      <c r="G7" s="462"/>
      <c r="H7" s="9"/>
    </row>
    <row r="8" spans="1:26" ht="12.75" customHeight="1" x14ac:dyDescent="0.2">
      <c r="A8" s="460" t="s">
        <v>7</v>
      </c>
      <c r="B8" s="460"/>
      <c r="C8" s="8">
        <f>'ANEXO II – Dimensionamento de P'!G202</f>
        <v>50</v>
      </c>
      <c r="D8" s="461">
        <f>'ANEXO II – Dimensionamento de P'!H200</f>
        <v>257768.51999999996</v>
      </c>
      <c r="E8" s="461"/>
      <c r="F8" s="462">
        <f t="shared" si="0"/>
        <v>1546611.1199999996</v>
      </c>
      <c r="G8" s="462"/>
    </row>
    <row r="9" spans="1:26" ht="12.75" customHeight="1" x14ac:dyDescent="0.2">
      <c r="A9" s="460" t="s">
        <v>8</v>
      </c>
      <c r="B9" s="460"/>
      <c r="C9" s="8">
        <f>'ANEXO II – Dimensionamento de P'!G265</f>
        <v>58</v>
      </c>
      <c r="D9" s="461">
        <f>'ANEXO II – Dimensionamento de P'!H264</f>
        <v>290362.45999999996</v>
      </c>
      <c r="E9" s="461"/>
      <c r="F9" s="462">
        <f t="shared" si="0"/>
        <v>1742174.7599999998</v>
      </c>
      <c r="G9" s="462"/>
    </row>
    <row r="10" spans="1:26" ht="12.75" customHeight="1" x14ac:dyDescent="0.2">
      <c r="A10" s="460" t="s">
        <v>9</v>
      </c>
      <c r="B10" s="460"/>
      <c r="C10" s="8">
        <f>'ANEXO II – Dimensionamento de P'!G320</f>
        <v>48</v>
      </c>
      <c r="D10" s="463">
        <f>'ANEXO II – Dimensionamento de P'!H319</f>
        <v>245214.01999999996</v>
      </c>
      <c r="E10" s="463"/>
      <c r="F10" s="462">
        <f t="shared" si="0"/>
        <v>1471284.1199999996</v>
      </c>
      <c r="G10" s="462"/>
    </row>
    <row r="11" spans="1:26" ht="12.75" customHeight="1" x14ac:dyDescent="0.2">
      <c r="A11" s="460" t="s">
        <v>10</v>
      </c>
      <c r="B11" s="460"/>
      <c r="C11" s="8">
        <f>'ANEXO II – Dimensionamento de P'!G378</f>
        <v>51</v>
      </c>
      <c r="D11" s="463">
        <f>'ANEXO II – Dimensionamento de P'!H375</f>
        <v>252442.49</v>
      </c>
      <c r="E11" s="463"/>
      <c r="F11" s="462">
        <f t="shared" si="0"/>
        <v>1514654.94</v>
      </c>
      <c r="G11" s="462"/>
      <c r="H11" s="3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460" t="s">
        <v>11</v>
      </c>
      <c r="B12" s="460"/>
      <c r="C12" s="8">
        <f>'ANEXO II – Dimensionamento de P'!G423</f>
        <v>33</v>
      </c>
      <c r="D12" s="463">
        <f>'ANEXO II – Dimensionamento de P'!H422</f>
        <v>171070.05000000002</v>
      </c>
      <c r="E12" s="463"/>
      <c r="F12" s="462">
        <f t="shared" si="0"/>
        <v>1026420.3</v>
      </c>
      <c r="G12" s="462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60" t="s">
        <v>12</v>
      </c>
      <c r="B13" s="460"/>
      <c r="C13" s="8">
        <f>'ANEXO II – Dimensionamento de P'!G465</f>
        <v>32</v>
      </c>
      <c r="D13" s="463">
        <f>'ANEXO II – Dimensionamento de P'!H464</f>
        <v>163581.47999999998</v>
      </c>
      <c r="E13" s="463"/>
      <c r="F13" s="462">
        <f t="shared" si="0"/>
        <v>981488.87999999989</v>
      </c>
      <c r="G13" s="462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460" t="s">
        <v>13</v>
      </c>
      <c r="B14" s="460"/>
      <c r="C14" s="8">
        <f>'ANEXO II – Dimensionamento de P'!G516</f>
        <v>41</v>
      </c>
      <c r="D14" s="463">
        <f>'ANEXO II – Dimensionamento de P'!H515</f>
        <v>210186.88999999998</v>
      </c>
      <c r="E14" s="463"/>
      <c r="F14" s="462">
        <f t="shared" si="0"/>
        <v>1261121.3399999999</v>
      </c>
      <c r="G14" s="46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460" t="s">
        <v>14</v>
      </c>
      <c r="B15" s="460"/>
      <c r="C15" s="8">
        <f>'ANEXO II – Dimensionamento de P'!G592</f>
        <v>70</v>
      </c>
      <c r="D15" s="463">
        <f>'ANEXO II – Dimensionamento de P'!H591</f>
        <v>359508.78999999992</v>
      </c>
      <c r="E15" s="463"/>
      <c r="F15" s="462">
        <f t="shared" si="0"/>
        <v>2157052.7399999993</v>
      </c>
      <c r="G15" s="46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460" t="s">
        <v>15</v>
      </c>
      <c r="B16" s="460"/>
      <c r="C16" s="8">
        <f>'ANEXO II – Dimensionamento de P'!G660</f>
        <v>80</v>
      </c>
      <c r="D16" s="463">
        <f>'ANEXO II – Dimensionamento de P'!H659</f>
        <v>407740.67000000004</v>
      </c>
      <c r="E16" s="463"/>
      <c r="F16" s="462">
        <f t="shared" si="0"/>
        <v>2446444.0200000005</v>
      </c>
      <c r="G16" s="462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460" t="s">
        <v>16</v>
      </c>
      <c r="B17" s="460"/>
      <c r="C17" s="8">
        <f>'ANEXO II – Dimensionamento de P'!G702</f>
        <v>71</v>
      </c>
      <c r="D17" s="463">
        <f>'ANEXO II – Dimensionamento de P'!H701</f>
        <v>357991.95</v>
      </c>
      <c r="E17" s="463"/>
      <c r="F17" s="462">
        <f t="shared" si="0"/>
        <v>2147951.7000000002</v>
      </c>
      <c r="G17" s="462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460" t="s">
        <v>17</v>
      </c>
      <c r="B18" s="460"/>
      <c r="C18" s="8">
        <f>'ANEXO II – Dimensionamento de P'!G749</f>
        <v>35</v>
      </c>
      <c r="D18" s="463">
        <f>'ANEXO II – Dimensionamento de P'!H748</f>
        <v>184550.61</v>
      </c>
      <c r="E18" s="463"/>
      <c r="F18" s="462">
        <f t="shared" si="0"/>
        <v>1107303.6599999999</v>
      </c>
      <c r="G18" s="462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460" t="s">
        <v>18</v>
      </c>
      <c r="B19" s="460"/>
      <c r="C19" s="10">
        <f>'ANEXO II – Dimensionamento de P'!G797</f>
        <v>63</v>
      </c>
      <c r="D19" s="464">
        <f>'ANEXO II – Dimensionamento de P'!H796</f>
        <v>333890.78000000003</v>
      </c>
      <c r="E19" s="464"/>
      <c r="F19" s="462">
        <f t="shared" si="0"/>
        <v>2003344.6800000002</v>
      </c>
      <c r="G19" s="462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65" t="s">
        <v>19</v>
      </c>
      <c r="B20" s="465"/>
      <c r="C20" s="12">
        <f>C7+C8+C9+C10+C11+C12+C13+C14+C15+C16+C17+C18+C19</f>
        <v>696</v>
      </c>
      <c r="D20" s="13"/>
      <c r="E20" s="13"/>
      <c r="F20" s="466">
        <f>SUM(F7:G19)</f>
        <v>21321235.379999995</v>
      </c>
      <c r="G20" s="466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467"/>
      <c r="B21" s="467"/>
      <c r="C21" s="14"/>
      <c r="D21" s="14"/>
      <c r="E21" s="14"/>
      <c r="F21" s="468"/>
      <c r="G21" s="468"/>
    </row>
    <row r="22" spans="1:26" ht="12.75" customHeight="1" x14ac:dyDescent="0.2">
      <c r="A22" s="469"/>
      <c r="B22" s="469"/>
      <c r="C22" s="3"/>
    </row>
    <row r="23" spans="1:26" ht="29.25" customHeight="1" x14ac:dyDescent="0.2">
      <c r="A23" s="470" t="s">
        <v>20</v>
      </c>
      <c r="B23" s="470"/>
      <c r="C23" s="3"/>
    </row>
    <row r="24" spans="1:26" ht="12.75" customHeight="1" x14ac:dyDescent="0.2">
      <c r="A24" s="469"/>
      <c r="B24" s="469"/>
      <c r="C24" s="3"/>
    </row>
    <row r="25" spans="1:26" ht="12.75" customHeight="1" x14ac:dyDescent="0.2">
      <c r="A25" s="465" t="s">
        <v>21</v>
      </c>
      <c r="B25" s="465"/>
      <c r="C25" s="3"/>
    </row>
    <row r="26" spans="1:26" ht="27" customHeight="1" x14ac:dyDescent="0.2">
      <c r="A26" s="15" t="s">
        <v>22</v>
      </c>
      <c r="B26" s="16">
        <f>'ANEXO II – Dimensionamento de P'!F691</f>
        <v>1</v>
      </c>
      <c r="C26" s="3"/>
    </row>
    <row r="27" spans="1:26" ht="25.5" x14ac:dyDescent="0.2">
      <c r="A27" s="15" t="s">
        <v>23</v>
      </c>
      <c r="B27" s="17">
        <f>'ANEXO II – Dimensionamento de P'!C149+'ANEXO II – Dimensionamento de P'!C206+'ANEXO II – Dimensionamento de P'!C270+'ANEXO II – Dimensionamento de P'!C325+'ANEXO II – Dimensionamento de P'!C382+'ANEXO II – Dimensionamento de P'!C426+'ANEXO II – Dimensionamento de P'!C469+'ANEXO II – Dimensionamento de P'!C520+'ANEXO II – Dimensionamento de P'!C597+'ANEXO II – Dimensionamento de P'!C665+'ANEXO II – Dimensionamento de P'!C706+'ANEXO II – Dimensionamento de P'!C753+'ANEXO II – Dimensionamento de P'!C801</f>
        <v>186</v>
      </c>
      <c r="C27" s="3"/>
    </row>
    <row r="28" spans="1:26" ht="25.5" x14ac:dyDescent="0.2">
      <c r="A28" s="15" t="s">
        <v>24</v>
      </c>
      <c r="B28" s="8">
        <f>'ANEXO II – Dimensionamento de P'!C150+'ANEXO II – Dimensionamento de P'!C207+'ANEXO II – Dimensionamento de P'!C271+'ANEXO II – Dimensionamento de P'!C326+'ANEXO II – Dimensionamento de P'!C383+'ANEXO II – Dimensionamento de P'!C427+'ANEXO II – Dimensionamento de P'!C470+'ANEXO II – Dimensionamento de P'!C521+'ANEXO II – Dimensionamento de P'!C598+'ANEXO II – Dimensionamento de P'!C666+'ANEXO II – Dimensionamento de P'!C707+'ANEXO II – Dimensionamento de P'!C754+'ANEXO II – Dimensionamento de P'!C802</f>
        <v>17</v>
      </c>
      <c r="C28" s="3"/>
      <c r="D28" s="18"/>
    </row>
    <row r="29" spans="1:26" ht="25.5" x14ac:dyDescent="0.2">
      <c r="A29" s="19" t="s">
        <v>842</v>
      </c>
      <c r="B29" s="8">
        <f>'ANEXO II – Dimensionamento de P'!C151+'ANEXO II – Dimensionamento de P'!C208+'ANEXO II – Dimensionamento de P'!C272+'ANEXO II – Dimensionamento de P'!C327+'ANEXO II – Dimensionamento de P'!C384+'ANEXO II – Dimensionamento de P'!C428+'ANEXO II – Dimensionamento de P'!C471+'ANEXO II – Dimensionamento de P'!C522+'ANEXO II – Dimensionamento de P'!C599+'ANEXO II – Dimensionamento de P'!C667+'ANEXO II – Dimensionamento de P'!C708+'ANEXO II – Dimensionamento de P'!C755+'ANEXO II – Dimensionamento de P'!C803</f>
        <v>90</v>
      </c>
      <c r="C29" s="3"/>
    </row>
    <row r="30" spans="1:26" ht="25.5" x14ac:dyDescent="0.2">
      <c r="A30" s="19" t="s">
        <v>26</v>
      </c>
      <c r="B30" s="8">
        <f>'ANEXO II – Dimensionamento de P'!C152+'ANEXO II – Dimensionamento de P'!C209+'ANEXO II – Dimensionamento de P'!C273+'ANEXO II – Dimensionamento de P'!C328+'ANEXO II – Dimensionamento de P'!C385+'ANEXO II – Dimensionamento de P'!C429+'ANEXO II – Dimensionamento de P'!C472+'ANEXO II – Dimensionamento de P'!C523+'ANEXO II – Dimensionamento de P'!C600+'ANEXO II – Dimensionamento de P'!C668+'ANEXO II – Dimensionamento de P'!C709+'ANEXO II – Dimensionamento de P'!C756+'ANEXO II – Dimensionamento de P'!C805</f>
        <v>27</v>
      </c>
      <c r="C30" s="3"/>
    </row>
    <row r="31" spans="1:26" ht="25.5" x14ac:dyDescent="0.2">
      <c r="A31" s="19" t="s">
        <v>27</v>
      </c>
      <c r="B31" s="8">
        <f>'ANEXO II – Dimensionamento de P'!C710+'ANEXO II – Dimensionamento de P'!C757+'ANEXO II – Dimensionamento de P'!G780</f>
        <v>10</v>
      </c>
      <c r="C31" s="3"/>
    </row>
    <row r="32" spans="1:26" ht="12.75" customHeight="1" x14ac:dyDescent="0.2">
      <c r="A32" s="19" t="s">
        <v>28</v>
      </c>
      <c r="B32" s="8">
        <f>'ANEXO II – Dimensionamento de P'!C87+'ANEXO II – Dimensionamento de P'!C153+'ANEXO II – Dimensionamento de P'!C210+'ANEXO II – Dimensionamento de P'!C274+'ANEXO II – Dimensionamento de P'!C329+'ANEXO II – Dimensionamento de P'!C386+'ANEXO II – Dimensionamento de P'!C430+'ANEXO II – Dimensionamento de P'!C473+'ANEXO II – Dimensionamento de P'!C524+'ANEXO II – Dimensionamento de P'!C601+'ANEXO II – Dimensionamento de P'!C669+'ANEXO II – Dimensionamento de P'!C711+'ANEXO II – Dimensionamento de P'!C758+'ANEXO II – Dimensionamento de P'!G777</f>
        <v>53</v>
      </c>
      <c r="C32" s="3"/>
    </row>
    <row r="33" spans="1:26" ht="25.5" x14ac:dyDescent="0.2">
      <c r="A33" s="15" t="s">
        <v>29</v>
      </c>
      <c r="B33" s="8">
        <f>'ANEXO II – Dimensionamento de P'!C88+'ANEXO II – Dimensionamento de P'!C154+'ANEXO II – Dimensionamento de P'!C211+'ANEXO II – Dimensionamento de P'!C275+'ANEXO II – Dimensionamento de P'!C330+'ANEXO II – Dimensionamento de P'!C387+'ANEXO II – Dimensionamento de P'!C431+'ANEXO II – Dimensionamento de P'!C474+'ANEXO II – Dimensionamento de P'!C525+'ANEXO II – Dimensionamento de P'!C602+'ANEXO II – Dimensionamento de P'!C670+'ANEXO II – Dimensionamento de P'!C712+'ANEXO II – Dimensionamento de P'!C759+'ANEXO II – Dimensionamento de P'!G789</f>
        <v>15</v>
      </c>
      <c r="C33" s="3"/>
    </row>
    <row r="34" spans="1:26" ht="25.5" x14ac:dyDescent="0.2">
      <c r="A34" s="15" t="s">
        <v>30</v>
      </c>
      <c r="B34" s="8">
        <f>'ANEXO II – Dimensionamento de P'!C713+'ANEXO II – Dimensionamento de P'!C760+'ANEXO II – Dimensionamento de P'!G778</f>
        <v>8</v>
      </c>
      <c r="C34" s="3"/>
    </row>
    <row r="35" spans="1:26" ht="12.75" customHeight="1" x14ac:dyDescent="0.2">
      <c r="A35" s="15" t="s">
        <v>31</v>
      </c>
      <c r="B35" s="8">
        <f>'ANEXO II – Dimensionamento de P'!C155+'ANEXO II – Dimensionamento de P'!C212+'ANEXO II – Dimensionamento de P'!C276+'ANEXO II – Dimensionamento de P'!C331+'ANEXO II – Dimensionamento de P'!C388+'ANEXO II – Dimensionamento de P'!C432+'ANEXO II – Dimensionamento de P'!C475+'ANEXO II – Dimensionamento de P'!C526+'ANEXO II – Dimensionamento de P'!C603+'ANEXO II – Dimensionamento de P'!C671+'ANEXO II – Dimensionamento de P'!C714+'ANEXO II – Dimensionamento de P'!C761+'ANEXO II – Dimensionamento de P'!C809</f>
        <v>192</v>
      </c>
      <c r="C35" s="3"/>
    </row>
    <row r="36" spans="1:26" ht="12.75" customHeight="1" x14ac:dyDescent="0.2">
      <c r="A36" s="15" t="s">
        <v>32</v>
      </c>
      <c r="B36" s="8">
        <f>'ANEXO II – Dimensionamento de P'!C90+'ANEXO II – Dimensionamento de P'!C156+'ANEXO II – Dimensionamento de P'!C213+'ANEXO II – Dimensionamento de P'!C277+'ANEXO II – Dimensionamento de P'!C332+'ANEXO II – Dimensionamento de P'!C389+'ANEXO II – Dimensionamento de P'!C433+'ANEXO II – Dimensionamento de P'!C476+'ANEXO II – Dimensionamento de P'!C527+'ANEXO II – Dimensionamento de P'!C604+'ANEXO II – Dimensionamento de P'!C672+'ANEXO II – Dimensionamento de P'!C715+'ANEXO II – Dimensionamento de P'!C762+'ANEXO II – Dimensionamento de P'!G787</f>
        <v>35</v>
      </c>
      <c r="C36" s="3"/>
    </row>
    <row r="37" spans="1:26" ht="25.5" x14ac:dyDescent="0.2">
      <c r="A37" s="15" t="s">
        <v>33</v>
      </c>
      <c r="B37" s="8">
        <f>'ANEXO II – Dimensionamento de P'!G782</f>
        <v>4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x14ac:dyDescent="0.2">
      <c r="A38" s="15" t="s">
        <v>34</v>
      </c>
      <c r="B38" s="8">
        <f>'ANEXO II – Dimensionamento de P'!C673+'ANEXO II – Dimensionamento de P'!C716+'ANEXO II – Dimensionamento de P'!C763+'ANEXO II – Dimensionamento de P'!G785</f>
        <v>10</v>
      </c>
      <c r="C38" s="3"/>
    </row>
    <row r="39" spans="1:26" ht="25.5" x14ac:dyDescent="0.2">
      <c r="A39" s="15" t="s">
        <v>35</v>
      </c>
      <c r="B39" s="8">
        <f>'ANEXO II – Dimensionamento de P'!G784</f>
        <v>2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 x14ac:dyDescent="0.2">
      <c r="A40" s="15" t="s">
        <v>36</v>
      </c>
      <c r="B40" s="8">
        <f>'ANEXO II – Dimensionamento de P'!C717</f>
        <v>1</v>
      </c>
      <c r="C40" s="3"/>
    </row>
    <row r="41" spans="1:26" ht="12.75" customHeight="1" x14ac:dyDescent="0.2">
      <c r="A41" s="15" t="s">
        <v>37</v>
      </c>
      <c r="B41" s="8">
        <f>'ANEXO II – Dimensionamento de P'!C718+'ANEXO II – Dimensionamento de P'!C765+'ANEXO II – Dimensionamento de P'!G791</f>
        <v>16</v>
      </c>
      <c r="C41" s="3"/>
    </row>
    <row r="42" spans="1:26" ht="12.75" customHeight="1" x14ac:dyDescent="0.2">
      <c r="A42" s="15" t="s">
        <v>38</v>
      </c>
      <c r="B42" s="8">
        <f>'ANEXO II – Dimensionamento de P'!G783</f>
        <v>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x14ac:dyDescent="0.2">
      <c r="A43" s="15" t="s">
        <v>39</v>
      </c>
      <c r="B43" s="8">
        <f>'ANEXO II – Dimensionamento de P'!C719</f>
        <v>1</v>
      </c>
      <c r="C43" s="3"/>
    </row>
    <row r="44" spans="1:26" ht="25.5" x14ac:dyDescent="0.2">
      <c r="A44" s="15" t="s">
        <v>40</v>
      </c>
      <c r="B44" s="8">
        <f>'ANEXO II – Dimensionamento de P'!C816+'ANEXO II – Dimensionamento de P'!C767+'ANEXO II – Dimensionamento de P'!C720</f>
        <v>5</v>
      </c>
      <c r="C44" s="3"/>
    </row>
    <row r="45" spans="1:26" ht="25.5" x14ac:dyDescent="0.2">
      <c r="A45" s="15" t="s">
        <v>41</v>
      </c>
      <c r="B45" s="8">
        <f>'ANEXO II – Dimensionamento de P'!G786</f>
        <v>2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x14ac:dyDescent="0.2">
      <c r="A46" s="15" t="s">
        <v>42</v>
      </c>
      <c r="B46" s="8">
        <f>'ANEXO II – Dimensionamento de P'!G6+'ANEXO II – Dimensionamento de P'!G96+'ANEXO II – Dimensionamento de P'!G163+'ANEXO II – Dimensionamento de P'!G221+'ANEXO II – Dimensionamento de P'!G284+'ANEXO II – Dimensionamento de P'!G340+'ANEXO II – Dimensionamento de P'!G396+'ANEXO II – Dimensionamento de P'!G440+'ANEXO II – Dimensionamento de P'!G484+'ANEXO II – Dimensionamento de P'!G534+'ANEXO II – Dimensionamento de P'!G611+'ANEXO II – Dimensionamento de P'!G695+'ANEXO II – Dimensionamento de P'!G740+'ANEXO II – Dimensionamento de P'!G793</f>
        <v>13</v>
      </c>
      <c r="C46" s="3"/>
    </row>
    <row r="47" spans="1:26" ht="12.75" customHeight="1" x14ac:dyDescent="0.2">
      <c r="A47" s="20"/>
      <c r="B47" s="8"/>
      <c r="C47" s="3"/>
    </row>
    <row r="48" spans="1:26" ht="12.75" customHeight="1" x14ac:dyDescent="0.2">
      <c r="A48" s="21" t="s">
        <v>43</v>
      </c>
      <c r="B48" s="22">
        <f>SUM(B26:B47)</f>
        <v>696</v>
      </c>
      <c r="C48" s="3"/>
    </row>
    <row r="49" spans="1:3" ht="12.75" customHeight="1" x14ac:dyDescent="0.2"/>
    <row r="50" spans="1:3" ht="12.75" customHeight="1" x14ac:dyDescent="0.2">
      <c r="A50" s="443" t="s">
        <v>44</v>
      </c>
    </row>
    <row r="51" spans="1:3" ht="12.75" customHeight="1" x14ac:dyDescent="0.2">
      <c r="A51" s="442" t="s">
        <v>45</v>
      </c>
      <c r="B51" s="442" t="s">
        <v>46</v>
      </c>
      <c r="C51" s="3"/>
    </row>
    <row r="52" spans="1:3" ht="65.25" customHeight="1" x14ac:dyDescent="0.2">
      <c r="A52" s="440" t="s">
        <v>47</v>
      </c>
      <c r="B52" s="441" t="s">
        <v>48</v>
      </c>
      <c r="C52" s="3"/>
    </row>
    <row r="53" spans="1:3" ht="71.25" customHeight="1" x14ac:dyDescent="0.2">
      <c r="A53" s="440" t="s">
        <v>49</v>
      </c>
      <c r="B53" s="441" t="s">
        <v>50</v>
      </c>
      <c r="C53" s="3"/>
    </row>
    <row r="54" spans="1:3" ht="42" customHeight="1" x14ac:dyDescent="0.2">
      <c r="A54" s="440" t="s">
        <v>51</v>
      </c>
      <c r="B54" s="441" t="s">
        <v>52</v>
      </c>
      <c r="C54" s="3"/>
    </row>
    <row r="55" spans="1:3" ht="12.75" customHeight="1" x14ac:dyDescent="0.2"/>
    <row r="56" spans="1:3" ht="12.75" customHeight="1" x14ac:dyDescent="0.2"/>
    <row r="57" spans="1:3" ht="12.75" customHeight="1" x14ac:dyDescent="0.2"/>
    <row r="58" spans="1:3" ht="12.75" customHeight="1" x14ac:dyDescent="0.2"/>
    <row r="59" spans="1:3" ht="12.75" customHeight="1" x14ac:dyDescent="0.2"/>
    <row r="60" spans="1:3" ht="12.75" customHeight="1" x14ac:dyDescent="0.2"/>
    <row r="61" spans="1:3" ht="12.75" customHeight="1" x14ac:dyDescent="0.2"/>
    <row r="62" spans="1:3" ht="12.75" customHeight="1" x14ac:dyDescent="0.2"/>
    <row r="63" spans="1:3" ht="12.75" customHeight="1" x14ac:dyDescent="0.2"/>
    <row r="64" spans="1:3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1048573" ht="12.75" customHeight="1" x14ac:dyDescent="0.2"/>
    <row r="1048574" ht="12.75" customHeight="1" x14ac:dyDescent="0.2"/>
    <row r="1048575" ht="12.75" customHeight="1" x14ac:dyDescent="0.2"/>
    <row r="1048576" ht="12.75" customHeight="1" x14ac:dyDescent="0.2"/>
  </sheetData>
  <mergeCells count="54">
    <mergeCell ref="A25:B25"/>
    <mergeCell ref="A21:B21"/>
    <mergeCell ref="F21:G21"/>
    <mergeCell ref="A22:B22"/>
    <mergeCell ref="A23:B23"/>
    <mergeCell ref="A24:B24"/>
    <mergeCell ref="A19:B19"/>
    <mergeCell ref="D19:E19"/>
    <mergeCell ref="F19:G19"/>
    <mergeCell ref="A20:B20"/>
    <mergeCell ref="F20:G20"/>
    <mergeCell ref="A17:B17"/>
    <mergeCell ref="D17:E17"/>
    <mergeCell ref="F17:G17"/>
    <mergeCell ref="A18:B18"/>
    <mergeCell ref="D18:E18"/>
    <mergeCell ref="F18:G18"/>
    <mergeCell ref="A15:B15"/>
    <mergeCell ref="D15:E15"/>
    <mergeCell ref="F15:G15"/>
    <mergeCell ref="A16:B16"/>
    <mergeCell ref="D16:E16"/>
    <mergeCell ref="F16:G16"/>
    <mergeCell ref="A13:B13"/>
    <mergeCell ref="D13:E13"/>
    <mergeCell ref="F13:G13"/>
    <mergeCell ref="A14:B14"/>
    <mergeCell ref="D14:E14"/>
    <mergeCell ref="F14:G14"/>
    <mergeCell ref="A11:B11"/>
    <mergeCell ref="D11:E11"/>
    <mergeCell ref="F11:G11"/>
    <mergeCell ref="A12:B12"/>
    <mergeCell ref="D12:E12"/>
    <mergeCell ref="F12:G12"/>
    <mergeCell ref="A9:B9"/>
    <mergeCell ref="D9:E9"/>
    <mergeCell ref="F9:G9"/>
    <mergeCell ref="A10:B10"/>
    <mergeCell ref="D10:E10"/>
    <mergeCell ref="F10:G10"/>
    <mergeCell ref="A7:B7"/>
    <mergeCell ref="D7:E7"/>
    <mergeCell ref="F7:G7"/>
    <mergeCell ref="A8:B8"/>
    <mergeCell ref="D8:E8"/>
    <mergeCell ref="F8:G8"/>
    <mergeCell ref="B4:G4"/>
    <mergeCell ref="A5:B5"/>
    <mergeCell ref="D5:E5"/>
    <mergeCell ref="F5:G5"/>
    <mergeCell ref="A6:B6"/>
    <mergeCell ref="D6:E6"/>
    <mergeCell ref="F6:G6"/>
  </mergeCells>
  <pageMargins left="0.25" right="0.25" top="0.75" bottom="0.75" header="0.511811023622047" footer="0.511811023622047"/>
  <pageSetup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7.140625" style="1" customWidth="1"/>
    <col min="2" max="2" width="14.7109375" style="1" customWidth="1"/>
    <col min="3" max="3" width="16.42578125" style="1" customWidth="1"/>
    <col min="4" max="4" width="9.140625" style="1" customWidth="1"/>
    <col min="5" max="5" width="8.85546875" style="1" customWidth="1"/>
    <col min="6" max="6" width="9.140625" style="1" customWidth="1"/>
    <col min="7" max="7" width="4.57031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765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766</v>
      </c>
      <c r="B12" s="568"/>
      <c r="C12" s="69" t="s">
        <v>767</v>
      </c>
      <c r="D12" s="69"/>
      <c r="E12" s="373" t="s">
        <v>768</v>
      </c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769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766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2059.88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2059.88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171.58800400000001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57.264663999999996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228.85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2478.31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495.66200000000003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61.957750000000004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24.783100000000001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37.17465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24.783100000000001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14.869859999999999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4.95662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198.26480000000001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862.45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228.85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862.45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1983.7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8.6514959999999999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0.69211968000000001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0.34605984000000001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39.961672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13.906661856000001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1.5984668800000001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65.150000000000006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171.58800400000001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16.891016000000004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0.41197600000000006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0.61796399999999996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7.4355800399999991E-2</v>
      </c>
      <c r="J81" s="3" t="s">
        <v>698</v>
      </c>
      <c r="K81" s="385">
        <f>I35+I36+I53++I54</f>
        <v>247.85266799999999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189.58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189.58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189.58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Uniformes'!J16</f>
        <v>95.276666666666657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Utensílios'!L12</f>
        <v>13.696666666666665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EPI'!L17</f>
        <v>73.48833333333333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182.46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224.03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329.33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96.86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446.17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293.52999999999997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1389.92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5034.13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5870.7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836.57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2059.88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1983.7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65.150000000000006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189.58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182.46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4480.7700000000004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1389.92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5870.69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2.8500155348855269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 t="s">
        <v>764</v>
      </c>
      <c r="B140" s="426">
        <f>I131/I31</f>
        <v>2.8500155348855269</v>
      </c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B125:H125"/>
    <mergeCell ref="B126:H126"/>
    <mergeCell ref="B127:H127"/>
    <mergeCell ref="B128:H128"/>
    <mergeCell ref="B129:H129"/>
    <mergeCell ref="B130:H130"/>
    <mergeCell ref="A131:H13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1000"/>
  <sheetViews>
    <sheetView zoomScaleNormal="100" workbookViewId="0"/>
  </sheetViews>
  <sheetFormatPr defaultColWidth="12.5703125" defaultRowHeight="12.75" x14ac:dyDescent="0.2"/>
  <cols>
    <col min="1" max="1" width="7.140625" style="1" customWidth="1"/>
    <col min="2" max="2" width="14.7109375" style="1" customWidth="1"/>
    <col min="3" max="3" width="16.42578125" style="1" customWidth="1"/>
    <col min="4" max="4" width="9.140625" style="1" customWidth="1"/>
    <col min="5" max="5" width="8.85546875" style="1" customWidth="1"/>
    <col min="6" max="6" width="9.140625" style="1" customWidth="1"/>
    <col min="7" max="7" width="4.57031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770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f>'COZINHEIRO plantonista'!J100</f>
        <v>0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766</v>
      </c>
      <c r="B12" s="568"/>
      <c r="C12" s="69" t="s">
        <v>767</v>
      </c>
      <c r="D12" s="69"/>
      <c r="E12" s="373" t="s">
        <v>768</v>
      </c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769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766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2059.88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2059.88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171.58800400000001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57.264663999999996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228.85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2478.31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495.66200000000003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61.957750000000004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24.783100000000001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37.17465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24.783100000000001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14.869859999999999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4.95662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198.26480000000001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862.45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228.85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862.45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1705.8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8.6514959999999999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0.69211968000000001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0.34605984000000001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39.961672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13.906661856000001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1.5984668800000001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65.150000000000006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171.58800400000001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16.891016000000004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0.41197600000000006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0.61796399999999996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7.4355800399999991E-2</v>
      </c>
      <c r="J81" s="3" t="s">
        <v>698</v>
      </c>
      <c r="K81" s="385">
        <f>I35+I36+I53++I54</f>
        <v>247.85266799999999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189.58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189.58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189.58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Uniformes'!J16</f>
        <v>95.276666666666657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Utensílios'!L12</f>
        <v>13.696666666666665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EPI'!L17</f>
        <v>73.48833333333333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182.46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210.14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308.91000000000003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90.85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418.5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275.33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1303.73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4721.92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5506.61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784.69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2059.88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1705.8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65.150000000000006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189.58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182.46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4202.87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1303.73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5506.6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hidden="1" customHeight="1" x14ac:dyDescent="0.2">
      <c r="A133" s="4"/>
      <c r="B133" s="454" t="s">
        <v>742</v>
      </c>
      <c r="C133" s="454"/>
      <c r="D133" s="454"/>
      <c r="E133" s="454"/>
      <c r="F133" s="454"/>
      <c r="G133" s="454"/>
      <c r="H133" s="148"/>
      <c r="I133" s="148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40.5" hidden="1" customHeight="1" x14ac:dyDescent="0.2">
      <c r="A134" s="455" t="s">
        <v>743</v>
      </c>
      <c r="B134" s="455"/>
      <c r="C134" s="455" t="s">
        <v>744</v>
      </c>
      <c r="D134" s="455"/>
      <c r="E134" s="455" t="s">
        <v>745</v>
      </c>
      <c r="F134" s="455"/>
      <c r="G134" s="404" t="s">
        <v>746</v>
      </c>
      <c r="H134" s="5" t="s">
        <v>747</v>
      </c>
      <c r="I134" s="405" t="s">
        <v>630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hidden="1" customHeight="1" x14ac:dyDescent="0.2">
      <c r="A135" s="457" t="s">
        <v>748</v>
      </c>
      <c r="B135" s="457"/>
      <c r="C135" s="584" t="s">
        <v>749</v>
      </c>
      <c r="D135" s="584"/>
      <c r="E135" s="585"/>
      <c r="F135" s="585"/>
      <c r="G135" s="406" t="s">
        <v>749</v>
      </c>
      <c r="H135" s="407"/>
      <c r="I135" s="408">
        <v>0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hidden="1" customHeight="1" x14ac:dyDescent="0.2">
      <c r="A136" s="460" t="s">
        <v>750</v>
      </c>
      <c r="B136" s="460"/>
      <c r="C136" s="586" t="s">
        <v>749</v>
      </c>
      <c r="D136" s="586"/>
      <c r="E136" s="587"/>
      <c r="F136" s="587"/>
      <c r="G136" s="371" t="s">
        <v>749</v>
      </c>
      <c r="H136" s="409"/>
      <c r="I136" s="410">
        <v>0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hidden="1" customHeight="1" x14ac:dyDescent="0.2">
      <c r="A137" s="460" t="s">
        <v>751</v>
      </c>
      <c r="B137" s="460"/>
      <c r="C137" s="586" t="s">
        <v>749</v>
      </c>
      <c r="D137" s="586"/>
      <c r="E137" s="587"/>
      <c r="F137" s="587"/>
      <c r="G137" s="371" t="s">
        <v>749</v>
      </c>
      <c r="H137" s="409"/>
      <c r="I137" s="410">
        <v>0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hidden="1" customHeight="1" x14ac:dyDescent="0.2">
      <c r="A138" s="460" t="s">
        <v>752</v>
      </c>
      <c r="B138" s="460"/>
      <c r="C138" s="586" t="s">
        <v>749</v>
      </c>
      <c r="D138" s="586"/>
      <c r="E138" s="587"/>
      <c r="F138" s="587"/>
      <c r="G138" s="371" t="s">
        <v>749</v>
      </c>
      <c r="H138" s="409"/>
      <c r="I138" s="410">
        <v>0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hidden="1" customHeight="1" x14ac:dyDescent="0.2">
      <c r="A139" s="588"/>
      <c r="B139" s="588"/>
      <c r="C139" s="587"/>
      <c r="D139" s="587"/>
      <c r="E139" s="587"/>
      <c r="F139" s="587"/>
      <c r="G139" s="411"/>
      <c r="H139" s="412"/>
      <c r="I139" s="410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hidden="1" customHeight="1" x14ac:dyDescent="0.2">
      <c r="A140" s="591"/>
      <c r="B140" s="591"/>
      <c r="C140" s="592"/>
      <c r="D140" s="592"/>
      <c r="E140" s="592"/>
      <c r="F140" s="592"/>
      <c r="G140" s="413"/>
      <c r="H140" s="414"/>
      <c r="I140" s="41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hidden="1" customHeight="1" x14ac:dyDescent="0.2">
      <c r="A141" s="593" t="s">
        <v>753</v>
      </c>
      <c r="B141" s="593"/>
      <c r="C141" s="593"/>
      <c r="D141" s="593"/>
      <c r="E141" s="593"/>
      <c r="F141" s="593"/>
      <c r="G141" s="593"/>
      <c r="H141" s="593"/>
      <c r="I141" s="416">
        <f>SUM(I139:I140)</f>
        <v>0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hidden="1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hidden="1" customHeight="1" x14ac:dyDescent="0.2">
      <c r="A143" s="4" t="s">
        <v>754</v>
      </c>
      <c r="B143" s="454" t="s">
        <v>755</v>
      </c>
      <c r="C143" s="454"/>
      <c r="D143" s="454"/>
      <c r="E143" s="454"/>
      <c r="F143" s="454"/>
      <c r="G143" s="454"/>
      <c r="H143" s="148"/>
      <c r="I143" s="148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hidden="1" customHeight="1" x14ac:dyDescent="0.2">
      <c r="A144" s="594" t="s">
        <v>756</v>
      </c>
      <c r="B144" s="594"/>
      <c r="C144" s="594"/>
      <c r="D144" s="594"/>
      <c r="E144" s="594"/>
      <c r="F144" s="594"/>
      <c r="G144" s="594"/>
      <c r="H144" s="594"/>
      <c r="I144" s="59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hidden="1" customHeight="1" x14ac:dyDescent="0.2">
      <c r="A145" s="417"/>
      <c r="B145" s="595" t="s">
        <v>757</v>
      </c>
      <c r="C145" s="595"/>
      <c r="D145" s="595"/>
      <c r="E145" s="595"/>
      <c r="F145" s="595"/>
      <c r="G145" s="595"/>
      <c r="H145" s="595"/>
      <c r="I145" s="405" t="s">
        <v>630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hidden="1" customHeight="1" x14ac:dyDescent="0.2">
      <c r="A146" s="418" t="s">
        <v>607</v>
      </c>
      <c r="B146" s="596" t="s">
        <v>758</v>
      </c>
      <c r="C146" s="596"/>
      <c r="D146" s="596"/>
      <c r="E146" s="596"/>
      <c r="F146" s="596"/>
      <c r="G146" s="596"/>
      <c r="H146" s="596"/>
      <c r="I146" s="419">
        <f>I108</f>
        <v>90.85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hidden="1" customHeight="1" x14ac:dyDescent="0.2">
      <c r="A147" s="420" t="s">
        <v>609</v>
      </c>
      <c r="B147" s="568" t="s">
        <v>759</v>
      </c>
      <c r="C147" s="568"/>
      <c r="D147" s="568"/>
      <c r="E147" s="568"/>
      <c r="F147" s="568"/>
      <c r="G147" s="568"/>
      <c r="H147" s="568"/>
      <c r="I147" s="421" t="e">
        <f>#REF!</f>
        <v>#REF!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hidden="1" customHeight="1" x14ac:dyDescent="0.2">
      <c r="A148" s="420" t="s">
        <v>612</v>
      </c>
      <c r="B148" s="589" t="s">
        <v>760</v>
      </c>
      <c r="C148" s="589"/>
      <c r="D148" s="589"/>
      <c r="E148" s="589"/>
      <c r="F148" s="589"/>
      <c r="G148" s="589"/>
      <c r="H148" s="589"/>
      <c r="I148" s="421">
        <f>I111</f>
        <v>1303.73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hidden="1" customHeight="1" x14ac:dyDescent="0.2">
      <c r="A149" s="590" t="s">
        <v>43</v>
      </c>
      <c r="B149" s="590"/>
      <c r="C149" s="590"/>
      <c r="D149" s="590"/>
      <c r="E149" s="590"/>
      <c r="F149" s="590"/>
      <c r="G149" s="590"/>
      <c r="H149" s="590"/>
      <c r="I149" s="416" t="e">
        <f>SUM(I146:I148)</f>
        <v>#REF!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hidden="1" customHeight="1" x14ac:dyDescent="0.2">
      <c r="A150" s="4" t="s">
        <v>761</v>
      </c>
      <c r="B150" s="3" t="s">
        <v>762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hidden="1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hidden="1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hidden="1" customHeight="1" x14ac:dyDescent="0.2">
      <c r="A153" s="133" t="s">
        <v>763</v>
      </c>
      <c r="B153" s="133">
        <f>I131/I23</f>
        <v>2.6732625201468045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403"/>
      <c r="B154" s="133"/>
      <c r="C154" s="3"/>
      <c r="D154" s="3"/>
      <c r="E154" s="42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423"/>
      <c r="B155" s="423"/>
      <c r="C155" s="424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423"/>
      <c r="B156" s="423"/>
      <c r="C156" s="42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6" ht="12.75" customHeight="1" x14ac:dyDescent="0.2">
      <c r="A157" s="425"/>
      <c r="B157" s="27"/>
      <c r="C157" s="27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425" t="s">
        <v>764</v>
      </c>
      <c r="B158" s="426">
        <f>I131/I124</f>
        <v>2.6732625201468045</v>
      </c>
      <c r="C158" s="27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63">
    <mergeCell ref="A141:H141"/>
    <mergeCell ref="B143:G143"/>
    <mergeCell ref="A144:I144"/>
    <mergeCell ref="B145:H145"/>
    <mergeCell ref="B146:H146"/>
    <mergeCell ref="B147:H147"/>
    <mergeCell ref="B148:H148"/>
    <mergeCell ref="A149:H149"/>
    <mergeCell ref="A138:B138"/>
    <mergeCell ref="C138:D138"/>
    <mergeCell ref="E138:F138"/>
    <mergeCell ref="A139:B139"/>
    <mergeCell ref="C139:D139"/>
    <mergeCell ref="E139:F139"/>
    <mergeCell ref="A140:B140"/>
    <mergeCell ref="C140:D140"/>
    <mergeCell ref="E140:F140"/>
    <mergeCell ref="A135:B135"/>
    <mergeCell ref="C135:D135"/>
    <mergeCell ref="E135:F135"/>
    <mergeCell ref="A136:B136"/>
    <mergeCell ref="C136:D136"/>
    <mergeCell ref="E136:F136"/>
    <mergeCell ref="A137:B137"/>
    <mergeCell ref="C137:D137"/>
    <mergeCell ref="E137:F137"/>
    <mergeCell ref="B125:H125"/>
    <mergeCell ref="B126:H126"/>
    <mergeCell ref="B127:H127"/>
    <mergeCell ref="B128:H128"/>
    <mergeCell ref="B129:H129"/>
    <mergeCell ref="B130:H130"/>
    <mergeCell ref="A131:H131"/>
    <mergeCell ref="B133:G133"/>
    <mergeCell ref="A134:B134"/>
    <mergeCell ref="C134:D134"/>
    <mergeCell ref="E134:F134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39374999999999999" right="0.196527777777778" top="0.59027777777777801" bottom="0.39374999999999999" header="0.511811023622047" footer="0.511811023622047"/>
  <pageSetup paperSize="9" fitToHeight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7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6.85546875" style="1" customWidth="1"/>
    <col min="7" max="7" width="3" style="1" customWidth="1"/>
    <col min="8" max="8" width="9.140625" style="1" customWidth="1"/>
    <col min="9" max="9" width="12" style="1" customWidth="1"/>
    <col min="10" max="10" width="14.140625" style="1" customWidth="1"/>
    <col min="11" max="11" width="24.85546875" style="1" customWidth="1"/>
    <col min="12" max="12" width="16.8554687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773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0.75" customHeight="1" x14ac:dyDescent="0.2">
      <c r="A12" s="597" t="s">
        <v>774</v>
      </c>
      <c r="B12" s="597"/>
      <c r="C12" s="69"/>
      <c r="D12" s="69"/>
      <c r="E12" s="373"/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775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776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>
        <v>0.2</v>
      </c>
      <c r="I26" s="375">
        <f>((M27*M28)*15)*H26</f>
        <v>176.86666666666667</v>
      </c>
      <c r="J26" s="3"/>
      <c r="K26" s="69" t="s">
        <v>777</v>
      </c>
      <c r="L26" s="69" t="s">
        <v>778</v>
      </c>
      <c r="M26" s="110">
        <f>I23/15</f>
        <v>101.06666666666666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69" t="s">
        <v>779</v>
      </c>
      <c r="L27" s="69" t="s">
        <v>780</v>
      </c>
      <c r="M27" s="110">
        <f>M26/12</f>
        <v>8.4222222222222225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69" t="s">
        <v>781</v>
      </c>
      <c r="L28" s="69" t="s">
        <v>782</v>
      </c>
      <c r="M28" s="69">
        <v>7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1692.8666666666668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141.01579333333333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47.061693333333331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188.07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2036.7366666666667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407.34733333333338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50.918416666666673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20.367366666666666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30.55105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20.367366666666666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12.220420000000001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4.0734733333333333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162.93893333333332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708.78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 t="s">
        <v>783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188.07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708.78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1511.35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7.1100399999999997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0.56880320000000006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0.28440160000000003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32.841613333333335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11.428881440000001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1.3136645333333334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53.54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141.01579333333333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13.881506666666668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0.33857333333333339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0.50785999999999998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6.2123245999999993E-2</v>
      </c>
      <c r="J81" s="3" t="s">
        <v>698</v>
      </c>
      <c r="K81" s="385">
        <f>I35+I36+I53++I54</f>
        <v>207.07748666666666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155.80000000000001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155.80000000000001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155.80000000000001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Uniformes'!J6</f>
        <v>41.586666666666673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Utensílios'!L5</f>
        <v>9.086666666666666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EPI'!L5</f>
        <v>60.105555555555561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565.98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198.97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292.49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86.03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396.26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260.69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1234.44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4470.99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5213.9799999999996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742.99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1692.8666666666668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1511.35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53.54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155.80000000000001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565.98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3979.53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1234.44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5213.97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/>
      <c r="B135" s="42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133" t="s">
        <v>763</v>
      </c>
      <c r="B136" s="378">
        <f>I131/I124</f>
        <v>3.0799649509707399</v>
      </c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B125:H125"/>
    <mergeCell ref="B126:H126"/>
    <mergeCell ref="B127:H127"/>
    <mergeCell ref="B128:H128"/>
    <mergeCell ref="B129:H129"/>
    <mergeCell ref="B130:H130"/>
    <mergeCell ref="A131:H13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7.140625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7" width="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784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8.5" customHeight="1" x14ac:dyDescent="0.2">
      <c r="A12" s="597" t="s">
        <v>785</v>
      </c>
      <c r="B12" s="597"/>
      <c r="C12" s="460"/>
      <c r="D12" s="460"/>
      <c r="E12" s="570"/>
      <c r="F12" s="570"/>
      <c r="G12" s="371"/>
      <c r="H12" s="69" t="s">
        <v>786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775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776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 t="s">
        <v>783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1417.65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Uniformes'!J6</f>
        <v>41.586666666666673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Utensílios'!L5</f>
        <v>9.086666666666666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EPI'!L5</f>
        <v>60.105555555555561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565.98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184.35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271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79.7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367.14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241.54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1143.73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4142.45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4830.84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688.39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1417.65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565.98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3687.1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1143.73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4830.83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/>
      <c r="B135" s="13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 t="s">
        <v>787</v>
      </c>
      <c r="C136" s="385">
        <f>I131/I124</f>
        <v>3.1865633245382585</v>
      </c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121" zoomScaleNormal="100" workbookViewId="0"/>
  </sheetViews>
  <sheetFormatPr defaultColWidth="12.5703125" defaultRowHeight="12.75" x14ac:dyDescent="0.2"/>
  <cols>
    <col min="1" max="1" width="7.140625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7" width="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788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785</v>
      </c>
      <c r="B12" s="597"/>
      <c r="C12" s="460"/>
      <c r="D12" s="460"/>
      <c r="E12" s="570"/>
      <c r="F12" s="570"/>
      <c r="G12" s="371"/>
      <c r="H12" s="69" t="s">
        <v>786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775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776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1695.55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Uniformes'!J6</f>
        <v>41.586666666666673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Utensílios'!L5</f>
        <v>9.086666666666666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EPI'!L5</f>
        <v>60.105555555555561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565.98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198.25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291.42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85.71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394.81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259.74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1229.93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4454.67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5194.95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740.28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1695.55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565.98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3965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1229.93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5194.93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3.4267348284960426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>
      <selection activeCell="J22" sqref="J22"/>
    </sheetView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789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790</v>
      </c>
      <c r="B12" s="568"/>
      <c r="C12" s="69"/>
      <c r="D12" s="69"/>
      <c r="E12" s="373"/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791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792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1417.65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Uniformes'!J11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Utensílios'!L10</f>
        <v>5.7549999999999999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EPI'!L12</f>
        <v>14.211666666666666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516.75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181.89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267.38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78.64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362.24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238.31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1128.46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4087.14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4766.34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679.2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1417.65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516.75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3637.87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1128.46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4766.33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3.1440171503957783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B125:H125"/>
    <mergeCell ref="B126:H126"/>
    <mergeCell ref="B127:H127"/>
    <mergeCell ref="B128:H128"/>
    <mergeCell ref="B129:H129"/>
    <mergeCell ref="B130:H130"/>
    <mergeCell ref="A131:H13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1" width="24.85546875" style="1" customWidth="1"/>
    <col min="12" max="12" width="14.28515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793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30</v>
      </c>
      <c r="B12" s="568"/>
      <c r="C12" s="69"/>
      <c r="D12" s="69"/>
      <c r="E12" s="373"/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791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792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>
        <v>43160</v>
      </c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>
        <v>0.2</v>
      </c>
      <c r="I26" s="375">
        <f>((M27*M28)*15)*H26</f>
        <v>176.86666666666667</v>
      </c>
      <c r="J26" s="3"/>
      <c r="K26" s="69" t="s">
        <v>777</v>
      </c>
      <c r="L26" s="69" t="s">
        <v>778</v>
      </c>
      <c r="M26" s="110">
        <f>I23/15</f>
        <v>101.06666666666666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69" t="s">
        <v>779</v>
      </c>
      <c r="L27" s="69" t="s">
        <v>780</v>
      </c>
      <c r="M27" s="110">
        <f>M26/12</f>
        <v>8.4222222222222225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69" t="s">
        <v>781</v>
      </c>
      <c r="L28" s="69" t="s">
        <v>782</v>
      </c>
      <c r="M28" s="69">
        <v>7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1692.8666666666668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141.01579333333333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47.061693333333331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188.07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2036.7366666666667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407.34733333333338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50.918416666666673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20.367366666666666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30.55105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20.367366666666666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12.220420000000001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4.0734733333333333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162.93893333333332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708.78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188.07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708.78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1511.35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7.1100399999999997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0.56880320000000006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0.28440160000000003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32.841613333333335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11.428881440000001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1.3136645333333334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53.54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141.01579333333333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13.881506666666668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0.33857333333333339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0.50785999999999998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6.2123245999999993E-2</v>
      </c>
      <c r="J81" s="3" t="s">
        <v>698</v>
      </c>
      <c r="K81" s="385">
        <f>I35+I36+I53++I54</f>
        <v>207.07748666666666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155.80000000000001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155.80000000000001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155.80000000000001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Uniformes'!J11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Utensílios'!L10</f>
        <v>5.7549999999999999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EPI'!L12</f>
        <v>14.211666666666666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516.75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196.51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288.87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84.96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391.36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257.47000000000003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1219.17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4415.68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5149.4799999999996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733.79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1692.8666666666668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1511.35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53.54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155.80000000000001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516.75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3930.3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1219.17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5149.47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427">
        <f>I131/I124</f>
        <v>3.0418638994998619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B125:H125"/>
    <mergeCell ref="B126:H126"/>
    <mergeCell ref="B127:H127"/>
    <mergeCell ref="B128:H128"/>
    <mergeCell ref="B129:H129"/>
    <mergeCell ref="B130:H130"/>
    <mergeCell ref="A131:H13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794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790</v>
      </c>
      <c r="B12" s="568"/>
      <c r="C12" s="69"/>
      <c r="D12" s="69"/>
      <c r="E12" s="373"/>
      <c r="F12" s="373"/>
      <c r="G12" s="69"/>
      <c r="H12" s="69" t="s">
        <v>43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791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792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1695.55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Uniformes'!J11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Utensílios'!L10</f>
        <v>5.7549999999999999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EPI'!L12</f>
        <v>14.211666666666666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516.75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195.78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287.8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84.65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389.91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256.52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1214.6600000000001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4399.3500000000004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5130.43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731.08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1695.55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516.75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3915.77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1214.6600000000001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5130.43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3.384188654353562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 t="s">
        <v>795</v>
      </c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B125:H125"/>
    <mergeCell ref="B126:H126"/>
    <mergeCell ref="B127:H127"/>
    <mergeCell ref="B128:H128"/>
    <mergeCell ref="B129:H129"/>
    <mergeCell ref="B130:H130"/>
    <mergeCell ref="A131:H13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B124:H124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111:G111"/>
    <mergeCell ref="A94:I94"/>
    <mergeCell ref="A95:I95"/>
    <mergeCell ref="B96:G96"/>
    <mergeCell ref="B97:G97"/>
    <mergeCell ref="B98:G98"/>
    <mergeCell ref="B99:G99"/>
    <mergeCell ref="B100:G100"/>
    <mergeCell ref="A101:G101"/>
    <mergeCell ref="A102:I102"/>
    <mergeCell ref="A85:G85"/>
    <mergeCell ref="B86:G86"/>
    <mergeCell ref="A87:G87"/>
    <mergeCell ref="A88:I88"/>
    <mergeCell ref="A89:I89"/>
    <mergeCell ref="A90:H90"/>
    <mergeCell ref="B91:H91"/>
    <mergeCell ref="B92:H92"/>
    <mergeCell ref="A93:H93"/>
    <mergeCell ref="A76:G76"/>
    <mergeCell ref="B77:G77"/>
    <mergeCell ref="B78:G78"/>
    <mergeCell ref="B79:G79"/>
    <mergeCell ref="B80:G80"/>
    <mergeCell ref="B81:G81"/>
    <mergeCell ref="B82:G82"/>
    <mergeCell ref="A83:G83"/>
    <mergeCell ref="A84:I84"/>
    <mergeCell ref="B67:G67"/>
    <mergeCell ref="B68:G68"/>
    <mergeCell ref="B69:G69"/>
    <mergeCell ref="B70:G70"/>
    <mergeCell ref="B71:G71"/>
    <mergeCell ref="B72:G72"/>
    <mergeCell ref="A73:G73"/>
    <mergeCell ref="A74:I74"/>
    <mergeCell ref="A75:I75"/>
    <mergeCell ref="A58:I58"/>
    <mergeCell ref="A59:H59"/>
    <mergeCell ref="B60:H60"/>
    <mergeCell ref="B61:H61"/>
    <mergeCell ref="B62:H62"/>
    <mergeCell ref="A63:H63"/>
    <mergeCell ref="A64:I64"/>
    <mergeCell ref="A65:I65"/>
    <mergeCell ref="B66:G66"/>
    <mergeCell ref="A49:I49"/>
    <mergeCell ref="A50:G50"/>
    <mergeCell ref="B51:G51"/>
    <mergeCell ref="B52:G52"/>
    <mergeCell ref="B53:G53"/>
    <mergeCell ref="B54:G54"/>
    <mergeCell ref="B55:G55"/>
    <mergeCell ref="A56:H56"/>
    <mergeCell ref="A57:I57"/>
    <mergeCell ref="B40:G40"/>
    <mergeCell ref="B41:G41"/>
    <mergeCell ref="B42:G42"/>
    <mergeCell ref="B43:G43"/>
    <mergeCell ref="B44:G44"/>
    <mergeCell ref="B45:G45"/>
    <mergeCell ref="B46:G46"/>
    <mergeCell ref="B47:G47"/>
    <mergeCell ref="A48:G48"/>
    <mergeCell ref="B30:G30"/>
    <mergeCell ref="A31:H31"/>
    <mergeCell ref="A33:I33"/>
    <mergeCell ref="A34:G34"/>
    <mergeCell ref="B35:G35"/>
    <mergeCell ref="B36:G36"/>
    <mergeCell ref="A37:G37"/>
    <mergeCell ref="A38:I38"/>
    <mergeCell ref="A39:G39"/>
    <mergeCell ref="A21:I21"/>
    <mergeCell ref="B22:G22"/>
    <mergeCell ref="B23:G23"/>
    <mergeCell ref="B24:G24"/>
    <mergeCell ref="B25:G25"/>
    <mergeCell ref="B26:G26"/>
    <mergeCell ref="B27:G27"/>
    <mergeCell ref="B28:G28"/>
    <mergeCell ref="B29:G29"/>
    <mergeCell ref="B16:G16"/>
    <mergeCell ref="H16:I16"/>
    <mergeCell ref="B17:G17"/>
    <mergeCell ref="H17:I17"/>
    <mergeCell ref="B18:G18"/>
    <mergeCell ref="H18:I18"/>
    <mergeCell ref="B19:G19"/>
    <mergeCell ref="H19:I19"/>
    <mergeCell ref="A20:I20"/>
    <mergeCell ref="B8:G8"/>
    <mergeCell ref="H8:I8"/>
    <mergeCell ref="A10:I10"/>
    <mergeCell ref="A11:B11"/>
    <mergeCell ref="C11:I11"/>
    <mergeCell ref="A12:B12"/>
    <mergeCell ref="A14:I14"/>
    <mergeCell ref="B15:G15"/>
    <mergeCell ref="H15:I15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796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797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799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0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797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800</v>
      </c>
      <c r="C25" s="568"/>
      <c r="D25" s="568"/>
      <c r="E25" s="568"/>
      <c r="F25" s="568"/>
      <c r="G25" s="568"/>
      <c r="H25" s="374">
        <v>0.2</v>
      </c>
      <c r="I25" s="375">
        <f>H25*I23</f>
        <v>303.2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1819.2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151.53935999999999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50.57376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202.11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2188.7399999999998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437.74799999999999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54.718499999999999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21.8874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32.831099999999992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21.8874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13.132439999999999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4.3774799999999994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175.0992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761.68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202.11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761.68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1578.29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7.6406399999999994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0.61125119999999999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0.3056256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35.292480000000005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12.281783040000001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1.4116991999999999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57.54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151.53935999999999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14.917440000000001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0.36384000000000005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0.54575999999999991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6.6333935999999982E-2</v>
      </c>
      <c r="J81" s="3" t="s">
        <v>698</v>
      </c>
      <c r="K81" s="385">
        <f>I35+I36+I53++I54</f>
        <v>221.11311999999998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167.43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167.43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167.43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Uniformes'!J11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Utensílios'!L10</f>
        <v>5.7549999999999999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EPI'!L48</f>
        <v>29.66055555555555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532.20000000000005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207.73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305.36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89.81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413.7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272.17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1288.77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4667.75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5443.44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775.69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1819.2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1578.29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57.54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167.43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532.20000000000005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4154.66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1288.77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5443.43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2.9922108619173264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8.42578125" style="1" customWidth="1"/>
    <col min="10" max="10" width="14.140625" style="1" customWidth="1"/>
    <col min="11" max="11" width="24.85546875" style="1" customWidth="1"/>
    <col min="12" max="12" width="11.57031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801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8.5" customHeight="1" x14ac:dyDescent="0.2">
      <c r="A12" s="597" t="s">
        <v>802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799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797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800</v>
      </c>
      <c r="C25" s="568"/>
      <c r="D25" s="568"/>
      <c r="E25" s="568"/>
      <c r="F25" s="568"/>
      <c r="G25" s="568"/>
      <c r="H25" s="374">
        <v>0.2</v>
      </c>
      <c r="I25" s="375">
        <f>H25*I23</f>
        <v>303.2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>
        <v>0.2</v>
      </c>
      <c r="I26" s="375">
        <f>((M27*M28)*15)*H26</f>
        <v>176.86666666666667</v>
      </c>
      <c r="J26" s="3"/>
      <c r="K26" s="69" t="s">
        <v>777</v>
      </c>
      <c r="L26" s="69" t="s">
        <v>778</v>
      </c>
      <c r="M26" s="110">
        <f>I23/15</f>
        <v>101.06666666666666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69" t="s">
        <v>779</v>
      </c>
      <c r="L27" s="69" t="s">
        <v>780</v>
      </c>
      <c r="M27" s="110">
        <f>M26/12</f>
        <v>8.4222222222222225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69" t="s">
        <v>781</v>
      </c>
      <c r="L28" s="69" t="s">
        <v>782</v>
      </c>
      <c r="M28" s="69">
        <v>7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1996.0666666666666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166.27235333333331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55.490653333333327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221.76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2401.5366666666669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480.30733333333342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60.038416666666677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24.015366666666669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36.023050000000005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24.015366666666669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14.409220000000001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4.8030733333333337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192.12293333333335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835.73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221.76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835.73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1671.99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8.3834799999999987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0.6706783999999999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0.33533919999999995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38.723693333333337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13.475845280000001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1.5489477333333332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63.13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166.27235333333331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16.367746666666669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0.39921333333333336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0.59881999999999991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7.2228901999999984E-2</v>
      </c>
      <c r="J81" s="3" t="s">
        <v>698</v>
      </c>
      <c r="K81" s="385">
        <f>I35+I36+I53++I54</f>
        <v>240.76300666666663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183.71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183.71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183.71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Uniformes'!J11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Utensílios'!L10</f>
        <v>5.7549999999999999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EPI'!L48</f>
        <v>29.66055555555555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532.20000000000005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222.35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326.86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96.13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442.82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291.32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1379.48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4996.3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5826.58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830.28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1996.0666666666666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1671.99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63.13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183.71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532.20000000000005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4447.09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1379.48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5826.57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2.9190257506429309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31"/>
  <sheetViews>
    <sheetView topLeftCell="A19" zoomScaleNormal="100" workbookViewId="0">
      <selection activeCell="D1" sqref="D1"/>
    </sheetView>
  </sheetViews>
  <sheetFormatPr defaultColWidth="12.5703125" defaultRowHeight="12.75" x14ac:dyDescent="0.2"/>
  <cols>
    <col min="1" max="1" width="20.28515625" style="1" customWidth="1"/>
    <col min="2" max="2" width="15.42578125" style="1" customWidth="1"/>
    <col min="3" max="3" width="21.140625" style="1" customWidth="1"/>
    <col min="4" max="4" width="18.42578125" style="1" bestFit="1" customWidth="1"/>
    <col min="5" max="5" width="17.42578125" style="1" customWidth="1"/>
    <col min="6" max="6" width="11.42578125" style="1" customWidth="1"/>
    <col min="7" max="7" width="23.28515625" style="1" bestFit="1" customWidth="1"/>
    <col min="8" max="8" width="15.85546875" style="1" customWidth="1"/>
    <col min="9" max="9" width="14.7109375" style="1" customWidth="1"/>
    <col min="10" max="10" width="14.28515625" style="1" customWidth="1"/>
    <col min="11" max="11" width="14.7109375" style="1" customWidth="1"/>
    <col min="12" max="14" width="9.140625" style="1" customWidth="1"/>
    <col min="15" max="15" width="16.28515625" style="1" customWidth="1"/>
    <col min="16" max="16" width="11" style="1" customWidth="1"/>
    <col min="17" max="21" width="9.140625" style="1" customWidth="1"/>
    <col min="22" max="26" width="8.5703125" style="1" customWidth="1"/>
  </cols>
  <sheetData>
    <row r="1" spans="1:26" ht="28.35" customHeight="1" x14ac:dyDescent="0.2">
      <c r="A1" s="439" t="s">
        <v>861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8.3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8.35" customHeight="1" x14ac:dyDescent="0.2">
      <c r="A3" s="23"/>
      <c r="B3" s="23"/>
      <c r="C3" s="23"/>
      <c r="D3" s="23"/>
      <c r="E3" s="23"/>
      <c r="F3" s="23"/>
      <c r="G3" s="23"/>
      <c r="H3" s="23"/>
      <c r="I3" s="2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8.35" customHeight="1" x14ac:dyDescent="0.2">
      <c r="A4" s="494"/>
      <c r="B4" s="494"/>
      <c r="C4" s="495"/>
      <c r="D4" s="494"/>
      <c r="E4" s="496"/>
      <c r="F4" s="496"/>
      <c r="G4" s="496"/>
      <c r="H4" s="495"/>
      <c r="I4" s="495"/>
      <c r="J4" s="27"/>
      <c r="K4" s="27"/>
      <c r="L4" s="27"/>
      <c r="M4" s="27"/>
      <c r="N4" s="27"/>
      <c r="O4" s="27"/>
      <c r="P4" s="27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8.35" customHeight="1" x14ac:dyDescent="0.2">
      <c r="A5" s="494"/>
      <c r="B5" s="494"/>
      <c r="C5" s="495"/>
      <c r="D5" s="494"/>
      <c r="E5" s="23"/>
      <c r="F5" s="28"/>
      <c r="G5" s="28"/>
      <c r="H5" s="495"/>
      <c r="I5" s="495"/>
      <c r="J5" s="29"/>
      <c r="K5" s="3"/>
      <c r="L5" s="3"/>
      <c r="M5" s="29"/>
      <c r="N5" s="29"/>
      <c r="O5" s="29"/>
      <c r="P5" s="29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8.35" customHeight="1" x14ac:dyDescent="0.2">
      <c r="A6" s="24"/>
      <c r="B6" s="23"/>
      <c r="C6" s="25"/>
      <c r="D6" s="24"/>
      <c r="E6" s="25"/>
      <c r="F6" s="30"/>
      <c r="G6" s="30"/>
      <c r="H6" s="31"/>
      <c r="I6" s="31"/>
      <c r="J6" s="29"/>
      <c r="K6" s="3"/>
      <c r="L6" s="3"/>
      <c r="M6" s="29"/>
      <c r="N6" s="29"/>
      <c r="O6" s="29"/>
      <c r="P6" s="29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8.35" customHeight="1" x14ac:dyDescent="0.2">
      <c r="A7" s="24"/>
      <c r="B7" s="23"/>
      <c r="C7" s="25"/>
      <c r="D7" s="24"/>
      <c r="E7" s="23"/>
      <c r="F7" s="28"/>
      <c r="G7" s="28"/>
      <c r="H7" s="25"/>
      <c r="I7" s="24"/>
      <c r="J7" s="29"/>
      <c r="K7" s="3"/>
      <c r="L7" s="3"/>
      <c r="M7" s="29"/>
      <c r="N7" s="29"/>
      <c r="O7" s="29"/>
      <c r="P7" s="29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8.35" customHeight="1" x14ac:dyDescent="0.2">
      <c r="A8" s="495"/>
      <c r="B8" s="494"/>
      <c r="C8" s="495"/>
      <c r="D8" s="494"/>
      <c r="E8" s="24"/>
      <c r="F8" s="24"/>
      <c r="G8" s="25"/>
      <c r="H8" s="497"/>
      <c r="I8" s="498"/>
      <c r="J8" s="29"/>
      <c r="K8" s="3"/>
      <c r="L8" s="3"/>
      <c r="M8" s="29"/>
      <c r="N8" s="29"/>
      <c r="O8" s="29"/>
      <c r="P8" s="29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8.35" customHeight="1" x14ac:dyDescent="0.2">
      <c r="A9" s="495"/>
      <c r="B9" s="494"/>
      <c r="C9" s="495"/>
      <c r="D9" s="494"/>
      <c r="E9" s="25"/>
      <c r="F9" s="24"/>
      <c r="G9" s="25"/>
      <c r="H9" s="497"/>
      <c r="I9" s="498"/>
      <c r="J9" s="29"/>
      <c r="K9" s="3"/>
      <c r="L9" s="3"/>
      <c r="M9" s="29"/>
      <c r="N9" s="29"/>
      <c r="O9" s="29"/>
      <c r="P9" s="29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8.35" customHeight="1" x14ac:dyDescent="0.2">
      <c r="A10" s="495"/>
      <c r="B10" s="494"/>
      <c r="C10" s="495"/>
      <c r="D10" s="494"/>
      <c r="E10" s="24"/>
      <c r="F10" s="24"/>
      <c r="G10" s="25"/>
      <c r="H10" s="497"/>
      <c r="I10" s="498"/>
      <c r="J10" s="29"/>
      <c r="K10" s="3"/>
      <c r="L10" s="3"/>
      <c r="M10" s="29"/>
      <c r="N10" s="29"/>
      <c r="O10" s="29"/>
      <c r="P10" s="29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8.35" customHeight="1" x14ac:dyDescent="0.2">
      <c r="A11" s="495"/>
      <c r="B11" s="494"/>
      <c r="C11" s="495"/>
      <c r="D11" s="494"/>
      <c r="E11" s="24"/>
      <c r="F11" s="24"/>
      <c r="G11" s="25"/>
      <c r="H11" s="497"/>
      <c r="I11" s="498"/>
      <c r="J11" s="29"/>
      <c r="K11" s="3"/>
      <c r="L11" s="3"/>
      <c r="M11" s="29"/>
      <c r="N11" s="29"/>
      <c r="O11" s="29"/>
      <c r="P11" s="29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8.35" customHeight="1" x14ac:dyDescent="0.2">
      <c r="A12" s="495"/>
      <c r="B12" s="494"/>
      <c r="C12" s="495"/>
      <c r="D12" s="494"/>
      <c r="E12" s="25"/>
      <c r="F12" s="24"/>
      <c r="G12" s="25"/>
      <c r="H12" s="497"/>
      <c r="I12" s="498"/>
      <c r="J12" s="29"/>
      <c r="K12" s="3"/>
      <c r="L12" s="3"/>
      <c r="M12" s="29"/>
      <c r="N12" s="29"/>
      <c r="O12" s="29"/>
      <c r="P12" s="29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8.35" customHeight="1" x14ac:dyDescent="0.2">
      <c r="A13" s="495"/>
      <c r="B13" s="24"/>
      <c r="C13" s="25"/>
      <c r="D13" s="24"/>
      <c r="E13" s="24"/>
      <c r="F13" s="25"/>
      <c r="G13" s="25"/>
      <c r="H13" s="25"/>
      <c r="I13" s="24"/>
      <c r="J13" s="29"/>
      <c r="K13" s="3"/>
      <c r="L13" s="3"/>
      <c r="M13" s="29"/>
      <c r="N13" s="29"/>
      <c r="O13" s="29"/>
      <c r="P13" s="29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8.35" customHeight="1" x14ac:dyDescent="0.2">
      <c r="A14" s="495"/>
      <c r="B14" s="494"/>
      <c r="C14" s="494"/>
      <c r="D14" s="494"/>
      <c r="E14" s="24"/>
      <c r="F14" s="24"/>
      <c r="G14" s="24"/>
      <c r="H14" s="498"/>
      <c r="I14" s="498"/>
      <c r="J14" s="27"/>
      <c r="K14" s="3"/>
      <c r="L14" s="3"/>
      <c r="M14" s="27"/>
      <c r="N14" s="27"/>
      <c r="O14" s="27"/>
      <c r="P14" s="27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8.35" customHeight="1" x14ac:dyDescent="0.2">
      <c r="A15" s="495"/>
      <c r="B15" s="494"/>
      <c r="C15" s="494"/>
      <c r="D15" s="494"/>
      <c r="E15" s="24"/>
      <c r="F15" s="24"/>
      <c r="G15" s="24"/>
      <c r="H15" s="498"/>
      <c r="I15" s="498"/>
      <c r="J15" s="27"/>
      <c r="K15" s="3"/>
      <c r="L15" s="3"/>
      <c r="M15" s="27"/>
      <c r="N15" s="27"/>
      <c r="O15" s="27"/>
      <c r="P15" s="27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8.35" customHeight="1" x14ac:dyDescent="0.2">
      <c r="A16" s="495"/>
      <c r="B16" s="24"/>
      <c r="C16" s="24"/>
      <c r="D16" s="24"/>
      <c r="E16" s="24"/>
      <c r="F16" s="24"/>
      <c r="G16" s="24"/>
      <c r="H16" s="24"/>
      <c r="I16" s="33"/>
      <c r="J16" s="27"/>
      <c r="K16" s="3"/>
      <c r="L16" s="3"/>
      <c r="M16" s="27"/>
      <c r="N16" s="27"/>
      <c r="O16" s="27"/>
      <c r="P16" s="27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8.35" customHeight="1" x14ac:dyDescent="0.2">
      <c r="A17" s="495"/>
      <c r="B17" s="495"/>
      <c r="C17" s="494"/>
      <c r="D17" s="494"/>
      <c r="E17" s="24"/>
      <c r="F17" s="24"/>
      <c r="G17" s="25"/>
      <c r="H17" s="498"/>
      <c r="I17" s="498"/>
      <c r="J17" s="27"/>
      <c r="K17" s="27"/>
      <c r="L17" s="34"/>
      <c r="M17" s="27"/>
      <c r="N17" s="27"/>
      <c r="O17" s="27"/>
      <c r="P17" s="27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8.35" customHeight="1" x14ac:dyDescent="0.2">
      <c r="A18" s="495"/>
      <c r="B18" s="495"/>
      <c r="C18" s="494"/>
      <c r="D18" s="494"/>
      <c r="E18" s="25"/>
      <c r="F18" s="24"/>
      <c r="G18" s="25"/>
      <c r="H18" s="498"/>
      <c r="I18" s="498"/>
      <c r="J18" s="27"/>
      <c r="K18" s="27"/>
      <c r="L18" s="27"/>
      <c r="M18" s="27"/>
      <c r="N18" s="27"/>
      <c r="O18" s="27"/>
      <c r="P18" s="27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8.35" customHeight="1" x14ac:dyDescent="0.2">
      <c r="A19" s="495"/>
      <c r="B19" s="495"/>
      <c r="C19" s="494"/>
      <c r="D19" s="494"/>
      <c r="E19" s="24"/>
      <c r="F19" s="24"/>
      <c r="G19" s="25"/>
      <c r="H19" s="498"/>
      <c r="I19" s="498"/>
      <c r="J19" s="27"/>
      <c r="K19" s="27"/>
      <c r="L19" s="27"/>
      <c r="M19" s="27"/>
      <c r="N19" s="27"/>
      <c r="O19" s="27"/>
      <c r="P19" s="27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8.35" customHeight="1" x14ac:dyDescent="0.2">
      <c r="A20" s="495"/>
      <c r="B20" s="495"/>
      <c r="C20" s="494"/>
      <c r="D20" s="494"/>
      <c r="E20" s="24"/>
      <c r="F20" s="24"/>
      <c r="G20" s="25"/>
      <c r="H20" s="498"/>
      <c r="I20" s="498"/>
      <c r="J20" s="27"/>
      <c r="K20" s="27"/>
      <c r="L20" s="27"/>
      <c r="M20" s="27"/>
      <c r="N20" s="27"/>
      <c r="O20" s="27"/>
      <c r="P20" s="27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8.35" customHeight="1" x14ac:dyDescent="0.2">
      <c r="A21" s="495"/>
      <c r="B21" s="495"/>
      <c r="C21" s="494"/>
      <c r="D21" s="494"/>
      <c r="E21" s="25"/>
      <c r="F21" s="24"/>
      <c r="G21" s="25"/>
      <c r="H21" s="498"/>
      <c r="I21" s="498"/>
      <c r="J21" s="27"/>
      <c r="K21" s="27"/>
      <c r="L21" s="27"/>
      <c r="M21" s="27"/>
      <c r="N21" s="27"/>
      <c r="O21" s="27"/>
      <c r="P21" s="27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8.35" customHeight="1" x14ac:dyDescent="0.2">
      <c r="A22" s="495"/>
      <c r="B22" s="24"/>
      <c r="C22" s="24"/>
      <c r="D22" s="35"/>
      <c r="E22" s="32"/>
      <c r="F22" s="35"/>
      <c r="G22" s="35"/>
      <c r="H22" s="35"/>
      <c r="I22" s="35"/>
      <c r="J22" s="27"/>
      <c r="K22" s="27"/>
      <c r="L22" s="27"/>
      <c r="M22" s="27"/>
      <c r="N22" s="27"/>
      <c r="O22" s="27"/>
      <c r="P22" s="27"/>
      <c r="Q22" s="3"/>
      <c r="R22" s="4"/>
      <c r="S22" s="3"/>
      <c r="T22" s="3"/>
      <c r="U22" s="3"/>
      <c r="V22" s="3"/>
      <c r="W22" s="3"/>
      <c r="X22" s="3"/>
      <c r="Y22" s="3"/>
      <c r="Z22" s="3"/>
    </row>
    <row r="23" spans="1:26" ht="28.35" customHeight="1" x14ac:dyDescent="0.2">
      <c r="A23" s="495"/>
      <c r="B23" s="495"/>
      <c r="C23" s="494"/>
      <c r="D23" s="494"/>
      <c r="E23" s="25"/>
      <c r="F23" s="25"/>
      <c r="G23" s="24"/>
      <c r="H23" s="498"/>
      <c r="I23" s="498"/>
      <c r="J23" s="27"/>
      <c r="K23" s="27"/>
      <c r="L23" s="27"/>
      <c r="M23" s="27"/>
      <c r="N23" s="27"/>
      <c r="O23" s="27"/>
      <c r="P23" s="27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8.35" customHeight="1" x14ac:dyDescent="0.2">
      <c r="A24" s="495"/>
      <c r="B24" s="495"/>
      <c r="C24" s="494"/>
      <c r="D24" s="494"/>
      <c r="E24" s="25"/>
      <c r="F24" s="25"/>
      <c r="G24" s="24"/>
      <c r="H24" s="498"/>
      <c r="I24" s="498"/>
      <c r="J24" s="27"/>
      <c r="K24" s="27"/>
      <c r="L24" s="27"/>
      <c r="M24" s="27"/>
      <c r="N24" s="27"/>
      <c r="O24" s="27"/>
      <c r="P24" s="27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8.35" customHeight="1" x14ac:dyDescent="0.2">
      <c r="A25" s="495"/>
      <c r="B25" s="495"/>
      <c r="C25" s="494"/>
      <c r="D25" s="494"/>
      <c r="E25" s="25"/>
      <c r="F25" s="25"/>
      <c r="G25" s="24"/>
      <c r="H25" s="498"/>
      <c r="I25" s="498"/>
      <c r="J25" s="27"/>
      <c r="K25" s="27"/>
      <c r="L25" s="27"/>
      <c r="M25" s="27"/>
      <c r="N25" s="27"/>
      <c r="O25" s="27"/>
      <c r="P25" s="27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35" customHeight="1" x14ac:dyDescent="0.2">
      <c r="A26" s="495"/>
      <c r="B26" s="24"/>
      <c r="C26" s="24"/>
      <c r="D26" s="35"/>
      <c r="E26" s="32"/>
      <c r="F26" s="35"/>
      <c r="G26" s="35"/>
      <c r="H26" s="35"/>
      <c r="I26" s="35"/>
      <c r="J26" s="27"/>
      <c r="K26" s="27"/>
      <c r="L26" s="27"/>
      <c r="M26" s="27"/>
      <c r="N26" s="27"/>
      <c r="O26" s="27"/>
      <c r="P26" s="27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8.35" customHeight="1" x14ac:dyDescent="0.2">
      <c r="A27" s="495"/>
      <c r="B27" s="495"/>
      <c r="C27" s="494"/>
      <c r="D27" s="499"/>
      <c r="E27" s="24"/>
      <c r="F27" s="24"/>
      <c r="G27" s="25"/>
      <c r="H27" s="32"/>
      <c r="I27" s="32"/>
      <c r="J27" s="27"/>
      <c r="K27" s="27"/>
      <c r="L27" s="27"/>
      <c r="M27" s="27"/>
      <c r="N27" s="27"/>
      <c r="O27" s="27"/>
      <c r="P27" s="27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8.35" customHeight="1" x14ac:dyDescent="0.2">
      <c r="A28" s="495"/>
      <c r="B28" s="495"/>
      <c r="C28" s="494"/>
      <c r="D28" s="499"/>
      <c r="E28" s="25"/>
      <c r="F28" s="24"/>
      <c r="G28" s="25"/>
      <c r="H28" s="32"/>
      <c r="I28" s="32"/>
      <c r="J28" s="27"/>
      <c r="K28" s="27"/>
      <c r="L28" s="27"/>
      <c r="M28" s="27"/>
      <c r="N28" s="27"/>
      <c r="O28" s="27"/>
      <c r="P28" s="27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8.35" customHeight="1" x14ac:dyDescent="0.2">
      <c r="A29" s="495"/>
      <c r="B29" s="495"/>
      <c r="C29" s="494"/>
      <c r="D29" s="499"/>
      <c r="E29" s="24"/>
      <c r="F29" s="24"/>
      <c r="G29" s="25"/>
      <c r="H29" s="32"/>
      <c r="I29" s="32"/>
      <c r="J29" s="27"/>
      <c r="K29" s="27"/>
      <c r="L29" s="27"/>
      <c r="M29" s="27"/>
      <c r="N29" s="27"/>
      <c r="O29" s="27"/>
      <c r="P29" s="27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8.35" customHeight="1" x14ac:dyDescent="0.2">
      <c r="A30" s="495"/>
      <c r="B30" s="495"/>
      <c r="C30" s="494"/>
      <c r="D30" s="499"/>
      <c r="E30" s="24"/>
      <c r="F30" s="24"/>
      <c r="G30" s="25"/>
      <c r="H30" s="32"/>
      <c r="I30" s="32"/>
      <c r="J30" s="27"/>
      <c r="K30" s="27"/>
      <c r="L30" s="27"/>
      <c r="M30" s="27"/>
      <c r="N30" s="27"/>
      <c r="O30" s="27"/>
      <c r="P30" s="27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8.35" customHeight="1" x14ac:dyDescent="0.2">
      <c r="A31" s="495"/>
      <c r="B31" s="495"/>
      <c r="C31" s="494"/>
      <c r="D31" s="499"/>
      <c r="E31" s="25"/>
      <c r="F31" s="24"/>
      <c r="G31" s="25"/>
      <c r="H31" s="32"/>
      <c r="I31" s="32"/>
      <c r="J31" s="27"/>
      <c r="K31" s="27"/>
      <c r="L31" s="27"/>
      <c r="M31" s="27"/>
      <c r="N31" s="27"/>
      <c r="O31" s="27"/>
      <c r="P31" s="27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8.35" customHeight="1" x14ac:dyDescent="0.2">
      <c r="A32" s="495"/>
      <c r="B32" s="36"/>
      <c r="C32" s="36"/>
      <c r="D32" s="35"/>
      <c r="E32" s="32"/>
      <c r="F32" s="35"/>
      <c r="G32" s="35"/>
      <c r="H32" s="35"/>
      <c r="I32" s="35"/>
      <c r="J32" s="27"/>
      <c r="K32" s="27"/>
      <c r="L32" s="27"/>
      <c r="M32" s="27"/>
      <c r="N32" s="27"/>
      <c r="O32" s="27"/>
      <c r="P32" s="27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8.35" customHeight="1" x14ac:dyDescent="0.2">
      <c r="A33" s="495"/>
      <c r="B33" s="495"/>
      <c r="C33" s="494"/>
      <c r="D33" s="499"/>
      <c r="E33" s="24"/>
      <c r="F33" s="24"/>
      <c r="G33" s="25"/>
      <c r="H33" s="498"/>
      <c r="I33" s="498"/>
      <c r="J33" s="27"/>
      <c r="K33" s="27"/>
      <c r="L33" s="27"/>
      <c r="M33" s="27"/>
      <c r="N33" s="27"/>
      <c r="O33" s="27"/>
      <c r="P33" s="27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8.35" customHeight="1" x14ac:dyDescent="0.2">
      <c r="A34" s="495"/>
      <c r="B34" s="495"/>
      <c r="C34" s="494"/>
      <c r="D34" s="499"/>
      <c r="E34" s="25"/>
      <c r="F34" s="24"/>
      <c r="G34" s="25"/>
      <c r="H34" s="498"/>
      <c r="I34" s="498"/>
      <c r="J34" s="27"/>
      <c r="K34" s="27"/>
      <c r="L34" s="27"/>
      <c r="M34" s="27"/>
      <c r="N34" s="27"/>
      <c r="O34" s="27"/>
      <c r="P34" s="27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8.35" customHeight="1" x14ac:dyDescent="0.2">
      <c r="A35" s="495"/>
      <c r="B35" s="495"/>
      <c r="C35" s="494"/>
      <c r="D35" s="499"/>
      <c r="E35" s="24"/>
      <c r="F35" s="24"/>
      <c r="G35" s="25"/>
      <c r="H35" s="498"/>
      <c r="I35" s="498"/>
      <c r="J35" s="27"/>
      <c r="K35" s="27"/>
      <c r="L35" s="27"/>
      <c r="M35" s="27"/>
      <c r="N35" s="27"/>
      <c r="O35" s="27"/>
      <c r="P35" s="27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8.35" customHeight="1" x14ac:dyDescent="0.2">
      <c r="A36" s="495"/>
      <c r="B36" s="495"/>
      <c r="C36" s="494"/>
      <c r="D36" s="499"/>
      <c r="E36" s="24"/>
      <c r="F36" s="24"/>
      <c r="G36" s="25"/>
      <c r="H36" s="498"/>
      <c r="I36" s="498"/>
      <c r="J36" s="27"/>
      <c r="K36" s="27"/>
      <c r="L36" s="27"/>
      <c r="M36" s="27"/>
      <c r="N36" s="27"/>
      <c r="O36" s="27"/>
      <c r="P36" s="27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8.35" customHeight="1" x14ac:dyDescent="0.2">
      <c r="A37" s="495"/>
      <c r="B37" s="495"/>
      <c r="C37" s="494"/>
      <c r="D37" s="499"/>
      <c r="E37" s="25"/>
      <c r="F37" s="24"/>
      <c r="G37" s="25"/>
      <c r="H37" s="498"/>
      <c r="I37" s="498"/>
      <c r="J37" s="27"/>
      <c r="K37" s="27"/>
      <c r="L37" s="27"/>
      <c r="M37" s="27"/>
      <c r="N37" s="27"/>
      <c r="O37" s="27"/>
      <c r="P37" s="27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8.35" customHeight="1" x14ac:dyDescent="0.2">
      <c r="A38" s="495"/>
      <c r="B38" s="37"/>
      <c r="C38" s="37"/>
      <c r="D38" s="35"/>
      <c r="E38" s="32"/>
      <c r="F38" s="35"/>
      <c r="G38" s="35"/>
      <c r="H38" s="35"/>
      <c r="I38" s="35"/>
      <c r="J38" s="27"/>
      <c r="K38" s="27"/>
      <c r="L38" s="27"/>
      <c r="M38" s="27"/>
      <c r="N38" s="27"/>
      <c r="O38" s="27"/>
      <c r="P38" s="27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8.35" customHeight="1" x14ac:dyDescent="0.2">
      <c r="A39" s="495"/>
      <c r="B39" s="495"/>
      <c r="C39" s="494"/>
      <c r="D39" s="494"/>
      <c r="E39" s="24"/>
      <c r="F39" s="24"/>
      <c r="G39" s="24"/>
      <c r="H39" s="498"/>
      <c r="I39" s="498"/>
      <c r="J39" s="27"/>
      <c r="K39" s="27"/>
      <c r="L39" s="27"/>
      <c r="M39" s="27"/>
      <c r="N39" s="27"/>
      <c r="O39" s="27"/>
      <c r="P39" s="27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8.35" customHeight="1" x14ac:dyDescent="0.2">
      <c r="A40" s="495"/>
      <c r="B40" s="495"/>
      <c r="C40" s="494"/>
      <c r="D40" s="494"/>
      <c r="E40" s="24"/>
      <c r="F40" s="24"/>
      <c r="G40" s="24"/>
      <c r="H40" s="498"/>
      <c r="I40" s="498"/>
      <c r="J40" s="27"/>
      <c r="K40" s="27"/>
      <c r="L40" s="27"/>
      <c r="M40" s="27"/>
      <c r="N40" s="27"/>
      <c r="O40" s="27"/>
      <c r="P40" s="27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8.35" customHeight="1" x14ac:dyDescent="0.2">
      <c r="A41" s="495"/>
      <c r="B41" s="25"/>
      <c r="C41" s="24"/>
      <c r="D41" s="35"/>
      <c r="E41" s="32"/>
      <c r="F41" s="35"/>
      <c r="G41" s="35"/>
      <c r="H41" s="35"/>
      <c r="I41" s="35"/>
      <c r="J41" s="27"/>
      <c r="K41" s="27"/>
      <c r="L41" s="27"/>
      <c r="M41" s="27"/>
      <c r="N41" s="27"/>
      <c r="O41" s="27"/>
      <c r="P41" s="27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8.35" customHeight="1" x14ac:dyDescent="0.2">
      <c r="A42" s="495"/>
      <c r="B42" s="495"/>
      <c r="C42" s="494"/>
      <c r="D42" s="494"/>
      <c r="E42" s="24"/>
      <c r="F42" s="24"/>
      <c r="G42" s="24"/>
      <c r="H42" s="498"/>
      <c r="I42" s="498"/>
      <c r="J42" s="27"/>
      <c r="K42" s="27"/>
      <c r="L42" s="27"/>
      <c r="M42" s="27"/>
      <c r="N42" s="27"/>
      <c r="O42" s="27"/>
      <c r="P42" s="27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8.35" customHeight="1" x14ac:dyDescent="0.2">
      <c r="A43" s="495"/>
      <c r="B43" s="495"/>
      <c r="C43" s="494"/>
      <c r="D43" s="494"/>
      <c r="E43" s="24"/>
      <c r="F43" s="24"/>
      <c r="G43" s="24"/>
      <c r="H43" s="498"/>
      <c r="I43" s="498"/>
      <c r="J43" s="27"/>
      <c r="K43" s="27"/>
      <c r="L43" s="27"/>
      <c r="M43" s="27"/>
      <c r="N43" s="27"/>
      <c r="O43" s="27"/>
      <c r="P43" s="27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8.35" customHeight="1" x14ac:dyDescent="0.2">
      <c r="A44" s="495"/>
      <c r="B44" s="25"/>
      <c r="C44" s="24"/>
      <c r="D44" s="35"/>
      <c r="E44" s="32"/>
      <c r="F44" s="35"/>
      <c r="G44" s="35"/>
      <c r="H44" s="35"/>
      <c r="I44" s="35"/>
      <c r="J44" s="27"/>
      <c r="K44" s="27"/>
      <c r="L44" s="27"/>
      <c r="M44" s="27"/>
      <c r="N44" s="27"/>
      <c r="O44" s="27"/>
      <c r="P44" s="27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8.35" customHeight="1" x14ac:dyDescent="0.2">
      <c r="A45" s="495"/>
      <c r="B45" s="495"/>
      <c r="C45" s="494"/>
      <c r="D45" s="494"/>
      <c r="E45" s="24"/>
      <c r="F45" s="24"/>
      <c r="G45" s="24"/>
      <c r="H45" s="498"/>
      <c r="I45" s="498"/>
      <c r="J45" s="27"/>
      <c r="K45" s="27"/>
      <c r="L45" s="27"/>
      <c r="M45" s="27"/>
      <c r="N45" s="27"/>
      <c r="O45" s="27"/>
      <c r="P45" s="27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8.35" customHeight="1" x14ac:dyDescent="0.2">
      <c r="A46" s="495"/>
      <c r="B46" s="495"/>
      <c r="C46" s="494"/>
      <c r="D46" s="494"/>
      <c r="E46" s="24"/>
      <c r="F46" s="24"/>
      <c r="G46" s="24"/>
      <c r="H46" s="498"/>
      <c r="I46" s="498"/>
      <c r="J46" s="27"/>
      <c r="K46" s="27"/>
      <c r="L46" s="27"/>
      <c r="M46" s="27"/>
      <c r="N46" s="27"/>
      <c r="O46" s="27"/>
      <c r="P46" s="27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8.35" customHeight="1" x14ac:dyDescent="0.2">
      <c r="A47" s="495"/>
      <c r="B47" s="36"/>
      <c r="C47" s="36"/>
      <c r="D47" s="35"/>
      <c r="E47" s="32"/>
      <c r="F47" s="35"/>
      <c r="G47" s="35"/>
      <c r="H47" s="35"/>
      <c r="I47" s="35"/>
      <c r="J47" s="27"/>
      <c r="K47" s="27"/>
      <c r="L47" s="27"/>
      <c r="M47" s="27"/>
      <c r="N47" s="27"/>
      <c r="O47" s="27"/>
      <c r="P47" s="27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8.35" customHeight="1" x14ac:dyDescent="0.2">
      <c r="A48" s="495"/>
      <c r="B48" s="495"/>
      <c r="C48" s="494"/>
      <c r="D48" s="494"/>
      <c r="E48" s="25"/>
      <c r="F48" s="25"/>
      <c r="G48" s="24"/>
      <c r="H48" s="498"/>
      <c r="I48" s="498"/>
      <c r="J48" s="27"/>
      <c r="K48" s="27"/>
      <c r="L48" s="27"/>
      <c r="M48" s="27"/>
      <c r="N48" s="27"/>
      <c r="O48" s="27"/>
      <c r="P48" s="27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8.35" customHeight="1" x14ac:dyDescent="0.2">
      <c r="A49" s="495"/>
      <c r="B49" s="495"/>
      <c r="C49" s="494"/>
      <c r="D49" s="494"/>
      <c r="E49" s="25"/>
      <c r="F49" s="25"/>
      <c r="G49" s="24"/>
      <c r="H49" s="498"/>
      <c r="I49" s="498"/>
      <c r="J49" s="27"/>
      <c r="K49" s="27"/>
      <c r="L49" s="27"/>
      <c r="M49" s="27"/>
      <c r="N49" s="27"/>
      <c r="O49" s="27"/>
      <c r="P49" s="27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8.35" customHeight="1" x14ac:dyDescent="0.2">
      <c r="A50" s="495"/>
      <c r="B50" s="495"/>
      <c r="C50" s="494"/>
      <c r="D50" s="494"/>
      <c r="E50" s="25"/>
      <c r="F50" s="25"/>
      <c r="G50" s="24"/>
      <c r="H50" s="498"/>
      <c r="I50" s="498"/>
      <c r="J50" s="27"/>
      <c r="K50" s="27"/>
      <c r="L50" s="27"/>
      <c r="M50" s="27"/>
      <c r="N50" s="27"/>
      <c r="O50" s="27"/>
      <c r="P50" s="27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8.35" customHeight="1" x14ac:dyDescent="0.2">
      <c r="A51" s="495"/>
      <c r="B51" s="25"/>
      <c r="C51" s="24"/>
      <c r="D51" s="24"/>
      <c r="E51" s="25"/>
      <c r="F51" s="25"/>
      <c r="G51" s="24"/>
      <c r="H51" s="32"/>
      <c r="I51" s="32"/>
      <c r="J51" s="27"/>
      <c r="K51" s="27"/>
      <c r="L51" s="27"/>
      <c r="M51" s="27"/>
      <c r="N51" s="27"/>
      <c r="O51" s="27"/>
      <c r="P51" s="27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8.35" customHeight="1" x14ac:dyDescent="0.2">
      <c r="A52" s="495"/>
      <c r="B52" s="24"/>
      <c r="C52" s="24"/>
      <c r="D52" s="24"/>
      <c r="E52" s="24"/>
      <c r="F52" s="24"/>
      <c r="G52" s="24"/>
      <c r="H52" s="24"/>
      <c r="I52" s="24"/>
      <c r="J52" s="27"/>
      <c r="K52" s="27"/>
      <c r="L52" s="27"/>
      <c r="M52" s="27"/>
      <c r="N52" s="27"/>
      <c r="O52" s="27"/>
      <c r="P52" s="27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8.35" customHeight="1" x14ac:dyDescent="0.2">
      <c r="A53" s="495"/>
      <c r="B53" s="495"/>
      <c r="C53" s="494"/>
      <c r="D53" s="499"/>
      <c r="E53" s="24"/>
      <c r="F53" s="24"/>
      <c r="G53" s="24"/>
      <c r="H53" s="498"/>
      <c r="I53" s="498"/>
      <c r="J53" s="27"/>
      <c r="K53" s="27"/>
      <c r="L53" s="27"/>
      <c r="M53" s="27"/>
      <c r="N53" s="27"/>
      <c r="O53" s="27"/>
      <c r="P53" s="27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8.35" customHeight="1" x14ac:dyDescent="0.2">
      <c r="A54" s="495"/>
      <c r="B54" s="495"/>
      <c r="C54" s="494"/>
      <c r="D54" s="499"/>
      <c r="E54" s="24"/>
      <c r="F54" s="24"/>
      <c r="G54" s="24"/>
      <c r="H54" s="498"/>
      <c r="I54" s="498"/>
      <c r="J54" s="27"/>
      <c r="K54" s="27"/>
      <c r="L54" s="27"/>
      <c r="M54" s="27"/>
      <c r="N54" s="27"/>
      <c r="O54" s="27"/>
      <c r="P54" s="27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8.35" customHeight="1" x14ac:dyDescent="0.2">
      <c r="A55" s="495"/>
      <c r="B55" s="24"/>
      <c r="C55" s="24"/>
      <c r="D55" s="35"/>
      <c r="E55" s="32"/>
      <c r="F55" s="35"/>
      <c r="G55" s="35"/>
      <c r="H55" s="35"/>
      <c r="I55" s="35"/>
      <c r="J55" s="27"/>
      <c r="K55" s="27"/>
      <c r="L55" s="27"/>
      <c r="M55" s="27"/>
      <c r="N55" s="27"/>
      <c r="O55" s="27"/>
      <c r="P55" s="27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8.35" customHeight="1" x14ac:dyDescent="0.2">
      <c r="A56" s="495"/>
      <c r="B56" s="494"/>
      <c r="C56" s="494"/>
      <c r="D56" s="499"/>
      <c r="E56" s="25"/>
      <c r="F56" s="25"/>
      <c r="G56" s="24"/>
      <c r="H56" s="498"/>
      <c r="I56" s="498"/>
      <c r="J56" s="27"/>
      <c r="K56" s="27"/>
      <c r="L56" s="27"/>
      <c r="M56" s="27"/>
      <c r="N56" s="27"/>
      <c r="O56" s="27"/>
      <c r="P56" s="27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8.35" customHeight="1" x14ac:dyDescent="0.2">
      <c r="A57" s="495"/>
      <c r="B57" s="494"/>
      <c r="C57" s="494"/>
      <c r="D57" s="499"/>
      <c r="E57" s="25"/>
      <c r="F57" s="25"/>
      <c r="G57" s="24"/>
      <c r="H57" s="498"/>
      <c r="I57" s="498"/>
      <c r="J57" s="27"/>
      <c r="K57" s="27"/>
      <c r="L57" s="27"/>
      <c r="M57" s="27"/>
      <c r="N57" s="27"/>
      <c r="O57" s="27"/>
      <c r="P57" s="27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8.35" customHeight="1" x14ac:dyDescent="0.2">
      <c r="A58" s="495"/>
      <c r="B58" s="494"/>
      <c r="C58" s="494"/>
      <c r="D58" s="499"/>
      <c r="E58" s="25"/>
      <c r="F58" s="25"/>
      <c r="G58" s="24"/>
      <c r="H58" s="498"/>
      <c r="I58" s="498"/>
      <c r="J58" s="27"/>
      <c r="K58" s="27"/>
      <c r="L58" s="27"/>
      <c r="M58" s="27"/>
      <c r="N58" s="27"/>
      <c r="O58" s="27"/>
      <c r="P58" s="27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8.35" customHeight="1" x14ac:dyDescent="0.2">
      <c r="A59" s="495"/>
      <c r="B59" s="24"/>
      <c r="C59" s="24"/>
      <c r="D59" s="35"/>
      <c r="E59" s="32"/>
      <c r="F59" s="35"/>
      <c r="G59" s="35"/>
      <c r="H59" s="35"/>
      <c r="I59" s="38"/>
      <c r="J59" s="27"/>
      <c r="K59" s="27"/>
      <c r="L59" s="27"/>
      <c r="M59" s="27"/>
      <c r="N59" s="27"/>
      <c r="O59" s="27"/>
      <c r="P59" s="27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8.35" customHeight="1" x14ac:dyDescent="0.2">
      <c r="A60" s="495"/>
      <c r="B60" s="495"/>
      <c r="C60" s="494"/>
      <c r="D60" s="499"/>
      <c r="E60" s="24"/>
      <c r="F60" s="24"/>
      <c r="G60" s="24"/>
      <c r="H60" s="498"/>
      <c r="I60" s="498"/>
      <c r="J60" s="27"/>
      <c r="K60" s="27"/>
      <c r="L60" s="27"/>
      <c r="M60" s="27"/>
      <c r="N60" s="27"/>
      <c r="O60" s="27"/>
      <c r="P60" s="27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8.35" customHeight="1" x14ac:dyDescent="0.2">
      <c r="A61" s="495"/>
      <c r="B61" s="495"/>
      <c r="C61" s="494"/>
      <c r="D61" s="499"/>
      <c r="E61" s="24"/>
      <c r="F61" s="24"/>
      <c r="G61" s="24"/>
      <c r="H61" s="498"/>
      <c r="I61" s="498"/>
      <c r="J61" s="27"/>
      <c r="K61" s="27"/>
      <c r="L61" s="27"/>
      <c r="M61" s="27"/>
      <c r="N61" s="27"/>
      <c r="O61" s="27"/>
      <c r="P61" s="27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8.35" customHeight="1" x14ac:dyDescent="0.2">
      <c r="A62" s="495"/>
      <c r="B62" s="25"/>
      <c r="C62" s="24"/>
      <c r="D62" s="35"/>
      <c r="E62" s="32"/>
      <c r="F62" s="35"/>
      <c r="G62" s="35"/>
      <c r="H62" s="35"/>
      <c r="I62" s="38"/>
      <c r="J62" s="27"/>
      <c r="K62" s="27"/>
      <c r="L62" s="27"/>
      <c r="M62" s="27"/>
      <c r="N62" s="27"/>
      <c r="O62" s="27"/>
      <c r="P62" s="27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8.35" customHeight="1" x14ac:dyDescent="0.2">
      <c r="A63" s="495"/>
      <c r="B63" s="495"/>
      <c r="C63" s="494"/>
      <c r="D63" s="499"/>
      <c r="E63" s="25"/>
      <c r="F63" s="25"/>
      <c r="G63" s="24"/>
      <c r="H63" s="498"/>
      <c r="I63" s="498"/>
      <c r="J63" s="27"/>
      <c r="K63" s="27"/>
      <c r="L63" s="27"/>
      <c r="M63" s="27"/>
      <c r="N63" s="27"/>
      <c r="O63" s="27"/>
      <c r="P63" s="27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8.35" customHeight="1" x14ac:dyDescent="0.2">
      <c r="A64" s="495"/>
      <c r="B64" s="495"/>
      <c r="C64" s="494"/>
      <c r="D64" s="499"/>
      <c r="E64" s="25"/>
      <c r="F64" s="25"/>
      <c r="G64" s="24"/>
      <c r="H64" s="498"/>
      <c r="I64" s="498"/>
      <c r="J64" s="27"/>
      <c r="K64" s="27"/>
      <c r="L64" s="27"/>
      <c r="M64" s="27"/>
      <c r="N64" s="27"/>
      <c r="O64" s="27"/>
      <c r="P64" s="27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8.35" customHeight="1" x14ac:dyDescent="0.2">
      <c r="A65" s="495"/>
      <c r="B65" s="495"/>
      <c r="C65" s="494"/>
      <c r="D65" s="499"/>
      <c r="E65" s="25"/>
      <c r="F65" s="25"/>
      <c r="G65" s="24"/>
      <c r="H65" s="498"/>
      <c r="I65" s="498"/>
      <c r="J65" s="27"/>
      <c r="K65" s="27"/>
      <c r="L65" s="27"/>
      <c r="M65" s="27"/>
      <c r="N65" s="27"/>
      <c r="O65" s="27"/>
      <c r="P65" s="27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8.35" customHeight="1" x14ac:dyDescent="0.2">
      <c r="A66" s="495"/>
      <c r="B66" s="24"/>
      <c r="C66" s="24"/>
      <c r="D66" s="35"/>
      <c r="E66" s="32"/>
      <c r="F66" s="35"/>
      <c r="G66" s="35"/>
      <c r="H66" s="35"/>
      <c r="I66" s="24"/>
      <c r="J66" s="27"/>
      <c r="K66" s="27"/>
      <c r="L66" s="27"/>
      <c r="M66" s="27"/>
      <c r="N66" s="27"/>
      <c r="O66" s="27"/>
      <c r="P66" s="27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8.35" customHeight="1" x14ac:dyDescent="0.2">
      <c r="A67" s="495"/>
      <c r="B67" s="494"/>
      <c r="C67" s="494"/>
      <c r="D67" s="499"/>
      <c r="E67" s="24"/>
      <c r="F67" s="24"/>
      <c r="G67" s="25"/>
      <c r="H67" s="498"/>
      <c r="I67" s="498"/>
      <c r="J67" s="27"/>
      <c r="K67" s="27"/>
      <c r="L67" s="27"/>
      <c r="M67" s="27"/>
      <c r="N67" s="27"/>
      <c r="O67" s="27"/>
      <c r="P67" s="27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8.35" customHeight="1" x14ac:dyDescent="0.2">
      <c r="A68" s="495"/>
      <c r="B68" s="494"/>
      <c r="C68" s="494"/>
      <c r="D68" s="499"/>
      <c r="E68" s="25"/>
      <c r="F68" s="24"/>
      <c r="G68" s="25"/>
      <c r="H68" s="498"/>
      <c r="I68" s="498"/>
      <c r="J68" s="27"/>
      <c r="K68" s="27"/>
      <c r="L68" s="27"/>
      <c r="M68" s="27"/>
      <c r="N68" s="27"/>
      <c r="O68" s="27"/>
      <c r="P68" s="27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8.35" customHeight="1" x14ac:dyDescent="0.2">
      <c r="A69" s="495"/>
      <c r="B69" s="494"/>
      <c r="C69" s="494"/>
      <c r="D69" s="499"/>
      <c r="E69" s="24"/>
      <c r="F69" s="24"/>
      <c r="G69" s="25"/>
      <c r="H69" s="498"/>
      <c r="I69" s="498"/>
      <c r="J69" s="27"/>
      <c r="K69" s="27"/>
      <c r="L69" s="27"/>
      <c r="M69" s="27"/>
      <c r="N69" s="27"/>
      <c r="O69" s="27"/>
      <c r="P69" s="27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8.35" customHeight="1" x14ac:dyDescent="0.2">
      <c r="A70" s="495"/>
      <c r="B70" s="494"/>
      <c r="C70" s="494"/>
      <c r="D70" s="499"/>
      <c r="E70" s="24"/>
      <c r="F70" s="24"/>
      <c r="G70" s="25"/>
      <c r="H70" s="498"/>
      <c r="I70" s="498"/>
      <c r="J70" s="27"/>
      <c r="K70" s="27"/>
      <c r="L70" s="27"/>
      <c r="M70" s="27"/>
      <c r="N70" s="27"/>
      <c r="O70" s="27"/>
      <c r="P70" s="27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8.35" customHeight="1" x14ac:dyDescent="0.2">
      <c r="A71" s="495"/>
      <c r="B71" s="494"/>
      <c r="C71" s="494"/>
      <c r="D71" s="499"/>
      <c r="E71" s="25"/>
      <c r="F71" s="24"/>
      <c r="G71" s="25"/>
      <c r="H71" s="498"/>
      <c r="I71" s="498"/>
      <c r="J71" s="27"/>
      <c r="K71" s="27"/>
      <c r="L71" s="27"/>
      <c r="M71" s="27"/>
      <c r="N71" s="27"/>
      <c r="O71" s="27"/>
      <c r="P71" s="27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8.35" customHeight="1" x14ac:dyDescent="0.2">
      <c r="A72" s="495"/>
      <c r="B72" s="494"/>
      <c r="C72" s="494"/>
      <c r="D72" s="499"/>
      <c r="E72" s="32"/>
      <c r="F72" s="32"/>
      <c r="G72" s="32"/>
      <c r="H72" s="498"/>
      <c r="I72" s="498"/>
      <c r="J72" s="27"/>
      <c r="K72" s="27"/>
      <c r="L72" s="27"/>
      <c r="M72" s="27"/>
      <c r="N72" s="27"/>
      <c r="O72" s="27"/>
      <c r="P72" s="27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8.35" customHeight="1" x14ac:dyDescent="0.2">
      <c r="A73" s="39"/>
      <c r="B73" s="23"/>
      <c r="C73" s="26"/>
      <c r="D73" s="23"/>
      <c r="E73" s="40"/>
      <c r="F73" s="40"/>
      <c r="G73" s="40"/>
      <c r="H73" s="40"/>
      <c r="I73" s="4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8.35" customHeight="1" x14ac:dyDescent="0.2">
      <c r="A74" s="39"/>
      <c r="B74" s="23"/>
      <c r="C74" s="40"/>
      <c r="D74" s="40"/>
      <c r="E74" s="40"/>
      <c r="F74" s="40"/>
      <c r="G74" s="40"/>
      <c r="H74" s="40"/>
      <c r="I74" s="41"/>
      <c r="J74" s="3"/>
      <c r="K74" s="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28.35" customHeight="1" x14ac:dyDescent="0.2">
      <c r="A75" s="39"/>
      <c r="B75" s="23"/>
      <c r="C75" s="40"/>
      <c r="D75" s="23"/>
      <c r="E75" s="23"/>
      <c r="F75" s="23"/>
      <c r="G75" s="23"/>
      <c r="H75" s="23"/>
      <c r="I75" s="4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8.35" customHeight="1" x14ac:dyDescent="0.2">
      <c r="A76" s="39"/>
      <c r="B76" s="23"/>
      <c r="C76" s="40"/>
      <c r="D76" s="23"/>
      <c r="E76" s="23"/>
      <c r="F76" s="23"/>
      <c r="G76" s="23"/>
      <c r="H76" s="23"/>
      <c r="I76" s="4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28.35" customHeight="1" x14ac:dyDescent="0.2">
      <c r="A77" s="39"/>
      <c r="B77" s="23"/>
      <c r="C77" s="40"/>
      <c r="D77" s="23"/>
      <c r="E77" s="23"/>
      <c r="F77" s="23"/>
      <c r="G77" s="23"/>
      <c r="H77" s="23"/>
      <c r="I77" s="4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28.35" customHeight="1" x14ac:dyDescent="0.2">
      <c r="A78" s="39"/>
      <c r="B78" s="23"/>
      <c r="C78" s="40"/>
      <c r="D78" s="23"/>
      <c r="E78" s="23"/>
      <c r="F78" s="23"/>
      <c r="G78" s="23"/>
      <c r="H78" s="23"/>
      <c r="I78" s="40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28.35" customHeight="1" x14ac:dyDescent="0.2">
      <c r="A79" s="39"/>
      <c r="B79" s="23"/>
      <c r="C79" s="40"/>
      <c r="D79" s="23"/>
      <c r="E79" s="23"/>
      <c r="F79" s="23"/>
      <c r="G79" s="23"/>
      <c r="H79" s="23"/>
      <c r="I79" s="40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28.35" customHeight="1" x14ac:dyDescent="0.2">
      <c r="A80" s="23"/>
      <c r="B80" s="23"/>
      <c r="C80" s="26"/>
      <c r="D80" s="23"/>
      <c r="E80" s="40"/>
      <c r="F80" s="40"/>
      <c r="G80" s="40"/>
      <c r="H80" s="40"/>
      <c r="I80" s="4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28.35" customHeight="1" x14ac:dyDescent="0.2">
      <c r="A81" s="23"/>
      <c r="B81" s="500"/>
      <c r="C81" s="500"/>
      <c r="D81" s="23"/>
      <c r="E81" s="40"/>
      <c r="F81" s="40"/>
      <c r="G81" s="40"/>
      <c r="H81" s="40"/>
      <c r="I81" s="4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28.35" customHeight="1" x14ac:dyDescent="0.2">
      <c r="A82" s="23"/>
      <c r="B82" s="42"/>
      <c r="C82" s="42"/>
      <c r="D82" s="23"/>
      <c r="E82" s="40"/>
      <c r="F82" s="40"/>
      <c r="G82" s="40"/>
      <c r="H82" s="40"/>
      <c r="I82" s="4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28.35" customHeight="1" x14ac:dyDescent="0.2">
      <c r="A83" s="23"/>
      <c r="B83" s="42"/>
      <c r="C83" s="25"/>
      <c r="D83" s="23"/>
      <c r="E83" s="40"/>
      <c r="F83" s="40"/>
      <c r="G83" s="40"/>
      <c r="H83" s="40"/>
      <c r="I83" s="4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28.35" customHeight="1" x14ac:dyDescent="0.2">
      <c r="A84" s="23"/>
      <c r="B84" s="42"/>
      <c r="C84" s="25"/>
      <c r="D84" s="23"/>
      <c r="E84" s="40"/>
      <c r="F84" s="40"/>
      <c r="G84" s="40"/>
      <c r="H84" s="40"/>
      <c r="I84" s="4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8.35" customHeight="1" x14ac:dyDescent="0.2">
      <c r="A85" s="23"/>
      <c r="B85" s="25"/>
      <c r="C85" s="25"/>
      <c r="D85" s="23"/>
      <c r="E85" s="40"/>
      <c r="F85" s="40"/>
      <c r="G85" s="40"/>
      <c r="H85" s="40"/>
      <c r="I85" s="4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8.35" customHeight="1" x14ac:dyDescent="0.2">
      <c r="A86" s="23"/>
      <c r="B86" s="25"/>
      <c r="C86" s="25"/>
      <c r="D86" s="23"/>
      <c r="E86" s="40"/>
      <c r="F86" s="40"/>
      <c r="G86" s="40"/>
      <c r="H86" s="40"/>
      <c r="I86" s="4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8.35" customHeight="1" x14ac:dyDescent="0.2">
      <c r="A87" s="23"/>
      <c r="B87" s="25"/>
      <c r="C87" s="25"/>
      <c r="D87" s="23"/>
      <c r="E87" s="40"/>
      <c r="F87" s="443" t="s">
        <v>44</v>
      </c>
      <c r="H87" s="40"/>
      <c r="I87" s="4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8.35" customHeight="1" x14ac:dyDescent="0.2">
      <c r="A88" s="23"/>
      <c r="B88" s="42"/>
      <c r="C88" s="25"/>
      <c r="D88" s="23"/>
      <c r="F88" s="442" t="s">
        <v>45</v>
      </c>
      <c r="G88" s="442" t="s">
        <v>46</v>
      </c>
      <c r="H88" s="40"/>
      <c r="I88" s="4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5.5" x14ac:dyDescent="0.2">
      <c r="A89" s="23"/>
      <c r="B89" s="28"/>
      <c r="C89" s="25"/>
      <c r="D89" s="23"/>
      <c r="F89" s="440" t="s">
        <v>47</v>
      </c>
      <c r="G89" s="444" t="s">
        <v>849</v>
      </c>
      <c r="H89" s="40"/>
      <c r="I89" s="4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38.25" x14ac:dyDescent="0.2">
      <c r="A90" s="23"/>
      <c r="B90" s="28"/>
      <c r="C90" s="25"/>
      <c r="D90" s="23"/>
      <c r="F90" s="440" t="s">
        <v>49</v>
      </c>
      <c r="G90" s="441" t="s">
        <v>50</v>
      </c>
      <c r="H90" s="40"/>
      <c r="I90" s="4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5.5" x14ac:dyDescent="0.2">
      <c r="A91" s="23"/>
      <c r="B91" s="30"/>
      <c r="C91" s="25"/>
      <c r="D91" s="23"/>
      <c r="F91" s="440" t="s">
        <v>51</v>
      </c>
      <c r="G91" s="441" t="s">
        <v>52</v>
      </c>
      <c r="H91" s="40"/>
      <c r="I91" s="4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8.35" customHeight="1" x14ac:dyDescent="0.2">
      <c r="A92" s="43" t="s">
        <v>53</v>
      </c>
      <c r="B92" s="23"/>
      <c r="C92" s="26"/>
      <c r="D92" s="23"/>
      <c r="G92" s="40"/>
      <c r="H92" s="40"/>
      <c r="I92" s="41"/>
      <c r="J92" s="376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8.35" customHeight="1" x14ac:dyDescent="0.25">
      <c r="A93" s="3"/>
      <c r="B93" s="3"/>
      <c r="C93" s="3"/>
      <c r="D93" s="3"/>
      <c r="G93" s="3"/>
      <c r="H93" s="3"/>
      <c r="I93" s="18"/>
      <c r="J93" s="44"/>
      <c r="K93" s="4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8.35" customHeight="1" x14ac:dyDescent="0.2">
      <c r="A94" s="481" t="s">
        <v>54</v>
      </c>
      <c r="B94" s="501" t="s">
        <v>856</v>
      </c>
      <c r="C94" s="480" t="s">
        <v>55</v>
      </c>
      <c r="D94" s="481" t="s">
        <v>56</v>
      </c>
      <c r="E94" s="460" t="s">
        <v>57</v>
      </c>
      <c r="F94" s="460"/>
      <c r="G94" s="460"/>
      <c r="H94" s="480" t="s">
        <v>58</v>
      </c>
      <c r="I94" s="502" t="s">
        <v>855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6.25" x14ac:dyDescent="0.25">
      <c r="A95" s="481"/>
      <c r="B95" s="481"/>
      <c r="C95" s="481"/>
      <c r="D95" s="481"/>
      <c r="E95" s="437" t="s">
        <v>21</v>
      </c>
      <c r="F95" s="48" t="s">
        <v>59</v>
      </c>
      <c r="G95" s="453" t="s">
        <v>857</v>
      </c>
      <c r="H95" s="480"/>
      <c r="I95" s="480"/>
      <c r="J95" s="44"/>
      <c r="K95" s="4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5.5" x14ac:dyDescent="0.25">
      <c r="A96" s="49"/>
      <c r="B96" s="49"/>
      <c r="C96" s="50"/>
      <c r="D96" s="51"/>
      <c r="E96" s="47" t="s">
        <v>60</v>
      </c>
      <c r="F96" s="434">
        <v>1</v>
      </c>
      <c r="G96" s="434">
        <v>1</v>
      </c>
      <c r="H96" s="53">
        <f>'ENCARREGADO 30%'!I131</f>
        <v>6358.55</v>
      </c>
      <c r="I96" s="53">
        <f>H96*6</f>
        <v>38151.300000000003</v>
      </c>
      <c r="J96" s="44"/>
      <c r="K96" s="4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350000000000001" customHeight="1" x14ac:dyDescent="0.25">
      <c r="A97" s="54"/>
      <c r="B97" s="54"/>
      <c r="C97" s="55"/>
      <c r="D97" s="56"/>
      <c r="E97" s="57"/>
      <c r="F97" s="58"/>
      <c r="G97" s="58"/>
      <c r="H97" s="59"/>
      <c r="I97" s="60"/>
      <c r="J97" s="44"/>
      <c r="K97" s="4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8.35" customHeight="1" x14ac:dyDescent="0.25">
      <c r="A98" s="492" t="s">
        <v>61</v>
      </c>
      <c r="B98" s="480" t="s">
        <v>62</v>
      </c>
      <c r="C98" s="481">
        <v>113</v>
      </c>
      <c r="D98" s="482">
        <v>3</v>
      </c>
      <c r="E98" s="63" t="s">
        <v>63</v>
      </c>
      <c r="F98" s="46">
        <v>1</v>
      </c>
      <c r="G98" s="47">
        <f>F98*2</f>
        <v>2</v>
      </c>
      <c r="H98" s="490">
        <f>'ANEXO - III –.Detalhamento do Q'!I16</f>
        <v>45158.99</v>
      </c>
      <c r="I98" s="490">
        <f>H98*6</f>
        <v>270953.94</v>
      </c>
      <c r="J98" s="44"/>
      <c r="K98" s="4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8.35" customHeight="1" x14ac:dyDescent="0.25">
      <c r="A99" s="492"/>
      <c r="B99" s="492"/>
      <c r="C99" s="492"/>
      <c r="D99" s="492"/>
      <c r="E99" s="52" t="s">
        <v>64</v>
      </c>
      <c r="F99" s="46">
        <v>1</v>
      </c>
      <c r="G99" s="47">
        <f>F99*2</f>
        <v>2</v>
      </c>
      <c r="H99" s="490"/>
      <c r="I99" s="490"/>
      <c r="J99" s="44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8.35" customHeight="1" x14ac:dyDescent="0.25">
      <c r="A100" s="492"/>
      <c r="B100" s="492"/>
      <c r="C100" s="492"/>
      <c r="D100" s="492"/>
      <c r="E100" s="63" t="s">
        <v>28</v>
      </c>
      <c r="F100" s="46">
        <v>1</v>
      </c>
      <c r="G100" s="47">
        <f>F100*2</f>
        <v>2</v>
      </c>
      <c r="H100" s="490"/>
      <c r="I100" s="490"/>
      <c r="J100" s="44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8.35" customHeight="1" x14ac:dyDescent="0.25">
      <c r="A101" s="492"/>
      <c r="B101" s="492"/>
      <c r="C101" s="492"/>
      <c r="D101" s="492"/>
      <c r="E101" s="63" t="s">
        <v>31</v>
      </c>
      <c r="F101" s="46">
        <v>1</v>
      </c>
      <c r="G101" s="47">
        <f>F101*2</f>
        <v>2</v>
      </c>
      <c r="H101" s="490"/>
      <c r="I101" s="490"/>
      <c r="J101" s="44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38.25" x14ac:dyDescent="0.25">
      <c r="A102" s="492"/>
      <c r="B102" s="480"/>
      <c r="C102" s="480"/>
      <c r="D102" s="480"/>
      <c r="E102" s="52" t="s">
        <v>65</v>
      </c>
      <c r="F102" s="46">
        <v>1</v>
      </c>
      <c r="G102" s="47">
        <f>F102</f>
        <v>1</v>
      </c>
      <c r="H102" s="490"/>
      <c r="I102" s="490"/>
      <c r="J102" s="44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35" customHeight="1" x14ac:dyDescent="0.25">
      <c r="A103" s="492"/>
      <c r="B103" s="64"/>
      <c r="C103" s="65"/>
      <c r="D103" s="66"/>
      <c r="E103" s="67"/>
      <c r="F103" s="67"/>
      <c r="G103" s="67"/>
      <c r="H103" s="68"/>
      <c r="I103" s="68"/>
      <c r="J103" s="44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8.35" customHeight="1" x14ac:dyDescent="0.25">
      <c r="A104" s="492"/>
      <c r="B104" s="503" t="s">
        <v>66</v>
      </c>
      <c r="C104" s="460">
        <v>31</v>
      </c>
      <c r="D104" s="504">
        <v>1</v>
      </c>
      <c r="E104" s="69" t="s">
        <v>63</v>
      </c>
      <c r="F104" s="46">
        <v>1</v>
      </c>
      <c r="G104" s="46">
        <f>F104*2</f>
        <v>2</v>
      </c>
      <c r="H104" s="490">
        <f>'ANEXO - III –.Detalhamento do Q'!I7</f>
        <v>20769.740000000002</v>
      </c>
      <c r="I104" s="490">
        <f>H104*6</f>
        <v>124618.44</v>
      </c>
      <c r="J104" s="44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8.35" customHeight="1" x14ac:dyDescent="0.25">
      <c r="A105" s="492"/>
      <c r="B105" s="503"/>
      <c r="C105" s="503"/>
      <c r="D105" s="503"/>
      <c r="E105" s="69" t="s">
        <v>31</v>
      </c>
      <c r="F105" s="46">
        <v>1</v>
      </c>
      <c r="G105" s="46">
        <f>F105*2</f>
        <v>2</v>
      </c>
      <c r="H105" s="490"/>
      <c r="I105" s="490"/>
      <c r="J105" s="4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4.85" customHeight="1" x14ac:dyDescent="0.25">
      <c r="A106" s="492"/>
      <c r="B106" s="64"/>
      <c r="C106" s="65"/>
      <c r="D106" s="66"/>
      <c r="E106" s="67"/>
      <c r="F106" s="67"/>
      <c r="G106" s="67"/>
      <c r="H106" s="68"/>
      <c r="I106" s="70"/>
      <c r="J106" s="44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8.35" customHeight="1" x14ac:dyDescent="0.25">
      <c r="A107" s="492"/>
      <c r="B107" s="505" t="s">
        <v>67</v>
      </c>
      <c r="C107" s="481">
        <v>23</v>
      </c>
      <c r="D107" s="482">
        <v>1</v>
      </c>
      <c r="E107" s="63" t="s">
        <v>63</v>
      </c>
      <c r="F107" s="46">
        <v>1</v>
      </c>
      <c r="G107" s="46">
        <f>F107*2</f>
        <v>2</v>
      </c>
      <c r="H107" s="490">
        <f>'ANEXO - III –.Detalhamento do Q'!I7</f>
        <v>20769.740000000002</v>
      </c>
      <c r="I107" s="490">
        <f>H107*6</f>
        <v>124618.44</v>
      </c>
      <c r="J107" s="4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8.35" customHeight="1" x14ac:dyDescent="0.25">
      <c r="A108" s="492"/>
      <c r="B108" s="505"/>
      <c r="C108" s="481"/>
      <c r="D108" s="481"/>
      <c r="E108" s="63" t="s">
        <v>31</v>
      </c>
      <c r="F108" s="46">
        <v>1</v>
      </c>
      <c r="G108" s="46">
        <f>F108*2</f>
        <v>2</v>
      </c>
      <c r="H108" s="490"/>
      <c r="I108" s="490"/>
      <c r="J108" s="4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6" customHeight="1" x14ac:dyDescent="0.25">
      <c r="A109" s="492"/>
      <c r="B109" s="54"/>
      <c r="C109" s="71"/>
      <c r="D109" s="66"/>
      <c r="E109" s="67"/>
      <c r="F109" s="67"/>
      <c r="G109" s="67"/>
      <c r="H109" s="68"/>
      <c r="I109" s="70"/>
      <c r="J109" s="44"/>
      <c r="K109" s="7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8.35" customHeight="1" x14ac:dyDescent="0.25">
      <c r="A110" s="492"/>
      <c r="B110" s="505" t="s">
        <v>68</v>
      </c>
      <c r="C110" s="481">
        <v>22</v>
      </c>
      <c r="D110" s="482">
        <v>1</v>
      </c>
      <c r="E110" s="63" t="s">
        <v>63</v>
      </c>
      <c r="F110" s="46">
        <v>1</v>
      </c>
      <c r="G110" s="46">
        <f>F110*2</f>
        <v>2</v>
      </c>
      <c r="H110" s="490">
        <f>'ANEXO - III –.Detalhamento do Q'!I7</f>
        <v>20769.740000000002</v>
      </c>
      <c r="I110" s="490">
        <f>H110*6</f>
        <v>124618.44</v>
      </c>
      <c r="J110" s="44"/>
      <c r="K110" s="4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8.35" customHeight="1" x14ac:dyDescent="0.25">
      <c r="A111" s="492"/>
      <c r="B111" s="505"/>
      <c r="C111" s="481"/>
      <c r="D111" s="481"/>
      <c r="E111" s="63" t="s">
        <v>31</v>
      </c>
      <c r="F111" s="46">
        <v>1</v>
      </c>
      <c r="G111" s="46">
        <f>F111*2</f>
        <v>2</v>
      </c>
      <c r="H111" s="490"/>
      <c r="I111" s="490"/>
      <c r="J111" s="44"/>
      <c r="K111" s="4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6" customHeight="1" x14ac:dyDescent="0.25">
      <c r="A112" s="492"/>
      <c r="B112" s="64"/>
      <c r="C112" s="73"/>
      <c r="D112" s="66"/>
      <c r="E112" s="67"/>
      <c r="F112" s="67"/>
      <c r="G112" s="67"/>
      <c r="H112" s="68"/>
      <c r="I112" s="70"/>
      <c r="J112" s="44"/>
      <c r="K112" s="4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8.35" customHeight="1" x14ac:dyDescent="0.25">
      <c r="A113" s="492"/>
      <c r="B113" s="480" t="s">
        <v>69</v>
      </c>
      <c r="C113" s="481">
        <v>20</v>
      </c>
      <c r="D113" s="482">
        <v>1</v>
      </c>
      <c r="E113" s="63" t="s">
        <v>63</v>
      </c>
      <c r="F113" s="46">
        <v>1</v>
      </c>
      <c r="G113" s="46">
        <f>F113*2</f>
        <v>2</v>
      </c>
      <c r="H113" s="490">
        <f>'ANEXO - III –.Detalhamento do Q'!I7</f>
        <v>20769.740000000002</v>
      </c>
      <c r="I113" s="490">
        <f>H113*6</f>
        <v>124618.44</v>
      </c>
      <c r="J113" s="44"/>
      <c r="K113" s="4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8.35" customHeight="1" x14ac:dyDescent="0.25">
      <c r="A114" s="492"/>
      <c r="B114" s="480"/>
      <c r="C114" s="480"/>
      <c r="D114" s="480"/>
      <c r="E114" s="63" t="s">
        <v>31</v>
      </c>
      <c r="F114" s="46">
        <v>1</v>
      </c>
      <c r="G114" s="46">
        <f>F114*2</f>
        <v>2</v>
      </c>
      <c r="H114" s="490"/>
      <c r="I114" s="490"/>
      <c r="J114" s="44"/>
      <c r="K114" s="4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350000000000001" customHeight="1" x14ac:dyDescent="0.25">
      <c r="A115" s="492"/>
      <c r="B115" s="64"/>
      <c r="C115" s="73"/>
      <c r="D115" s="66"/>
      <c r="E115" s="67"/>
      <c r="F115" s="67"/>
      <c r="G115" s="67"/>
      <c r="H115" s="68"/>
      <c r="I115" s="70"/>
      <c r="J115" s="44"/>
      <c r="K115" s="4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8.35" customHeight="1" x14ac:dyDescent="0.25">
      <c r="A116" s="492"/>
      <c r="B116" s="492" t="s">
        <v>70</v>
      </c>
      <c r="C116" s="481">
        <v>115</v>
      </c>
      <c r="D116" s="482">
        <v>3</v>
      </c>
      <c r="E116" s="63" t="s">
        <v>63</v>
      </c>
      <c r="F116" s="46">
        <v>1</v>
      </c>
      <c r="G116" s="47">
        <f>F116*2</f>
        <v>2</v>
      </c>
      <c r="H116" s="490">
        <f>'ANEXO - III –.Detalhamento do Q'!I16</f>
        <v>45158.99</v>
      </c>
      <c r="I116" s="490">
        <f>H116*6</f>
        <v>270953.94</v>
      </c>
      <c r="J116" s="44"/>
      <c r="K116" s="4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8.35" customHeight="1" x14ac:dyDescent="0.25">
      <c r="A117" s="492"/>
      <c r="B117" s="492"/>
      <c r="C117" s="492"/>
      <c r="D117" s="492"/>
      <c r="E117" s="52" t="s">
        <v>64</v>
      </c>
      <c r="F117" s="46">
        <v>1</v>
      </c>
      <c r="G117" s="47">
        <f>F117*2</f>
        <v>2</v>
      </c>
      <c r="H117" s="490"/>
      <c r="I117" s="490"/>
      <c r="J117" s="44"/>
      <c r="K117" s="4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8.35" customHeight="1" x14ac:dyDescent="0.25">
      <c r="A118" s="492"/>
      <c r="B118" s="492"/>
      <c r="C118" s="492"/>
      <c r="D118" s="492"/>
      <c r="E118" s="63" t="s">
        <v>28</v>
      </c>
      <c r="F118" s="46">
        <v>1</v>
      </c>
      <c r="G118" s="47">
        <f>F118*2</f>
        <v>2</v>
      </c>
      <c r="H118" s="490"/>
      <c r="I118" s="490"/>
      <c r="J118" s="44"/>
      <c r="K118" s="4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8.35" customHeight="1" x14ac:dyDescent="0.25">
      <c r="A119" s="492"/>
      <c r="B119" s="492"/>
      <c r="C119" s="492"/>
      <c r="D119" s="492"/>
      <c r="E119" s="63" t="s">
        <v>31</v>
      </c>
      <c r="F119" s="46">
        <v>1</v>
      </c>
      <c r="G119" s="47">
        <f>F119*2</f>
        <v>2</v>
      </c>
      <c r="H119" s="490"/>
      <c r="I119" s="490"/>
      <c r="J119" s="44"/>
      <c r="K119" s="4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38.25" x14ac:dyDescent="0.25">
      <c r="A120" s="492"/>
      <c r="B120" s="492"/>
      <c r="C120" s="481"/>
      <c r="D120" s="481"/>
      <c r="E120" s="52" t="s">
        <v>65</v>
      </c>
      <c r="F120" s="46">
        <v>1</v>
      </c>
      <c r="G120" s="47">
        <f>F120</f>
        <v>1</v>
      </c>
      <c r="H120" s="490"/>
      <c r="I120" s="490"/>
      <c r="J120" s="44"/>
      <c r="K120" s="4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7.850000000000001" customHeight="1" x14ac:dyDescent="0.25">
      <c r="A121" s="492"/>
      <c r="B121" s="71"/>
      <c r="C121" s="71"/>
      <c r="D121" s="74"/>
      <c r="E121" s="74"/>
      <c r="F121" s="74"/>
      <c r="G121" s="74"/>
      <c r="H121" s="74"/>
      <c r="I121" s="71"/>
      <c r="J121" s="44"/>
      <c r="K121" s="4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8.35" customHeight="1" x14ac:dyDescent="0.25">
      <c r="A122" s="492"/>
      <c r="B122" s="480" t="s">
        <v>71</v>
      </c>
      <c r="C122" s="481">
        <v>51</v>
      </c>
      <c r="D122" s="482">
        <v>1</v>
      </c>
      <c r="E122" s="63" t="s">
        <v>63</v>
      </c>
      <c r="F122" s="46">
        <v>1</v>
      </c>
      <c r="G122" s="46">
        <f>F122*2</f>
        <v>2</v>
      </c>
      <c r="H122" s="490">
        <f>'ANEXO - III –.Detalhamento do Q'!I7</f>
        <v>20769.740000000002</v>
      </c>
      <c r="I122" s="490">
        <f>H122*6</f>
        <v>124618.44</v>
      </c>
      <c r="J122" s="44"/>
      <c r="K122" s="4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8.35" customHeight="1" x14ac:dyDescent="0.25">
      <c r="A123" s="492"/>
      <c r="B123" s="480"/>
      <c r="C123" s="480"/>
      <c r="D123" s="480"/>
      <c r="E123" s="63" t="s">
        <v>31</v>
      </c>
      <c r="F123" s="46">
        <v>1</v>
      </c>
      <c r="G123" s="46">
        <f>F123*2</f>
        <v>2</v>
      </c>
      <c r="H123" s="490"/>
      <c r="I123" s="490"/>
      <c r="J123" s="44"/>
      <c r="K123" s="4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6" customHeight="1" x14ac:dyDescent="0.25">
      <c r="A124" s="492"/>
      <c r="B124" s="75"/>
      <c r="C124" s="60"/>
      <c r="D124" s="76"/>
      <c r="E124" s="77"/>
      <c r="F124" s="60"/>
      <c r="G124" s="78"/>
      <c r="H124" s="79"/>
      <c r="I124" s="80"/>
      <c r="J124" s="44"/>
      <c r="K124" s="4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8.35" customHeight="1" x14ac:dyDescent="0.25">
      <c r="A125" s="492"/>
      <c r="B125" s="491" t="s">
        <v>72</v>
      </c>
      <c r="C125" s="481">
        <v>43</v>
      </c>
      <c r="D125" s="482">
        <v>1</v>
      </c>
      <c r="E125" s="63" t="s">
        <v>63</v>
      </c>
      <c r="F125" s="46">
        <v>1</v>
      </c>
      <c r="G125" s="46">
        <f>F125*2</f>
        <v>2</v>
      </c>
      <c r="H125" s="490">
        <f>'ANEXO - III –.Detalhamento do Q'!I7</f>
        <v>20769.740000000002</v>
      </c>
      <c r="I125" s="490">
        <f>H125*6</f>
        <v>124618.44</v>
      </c>
      <c r="J125" s="44"/>
      <c r="K125" s="4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8.35" customHeight="1" x14ac:dyDescent="0.25">
      <c r="A126" s="492"/>
      <c r="B126" s="492"/>
      <c r="C126" s="481"/>
      <c r="D126" s="481"/>
      <c r="E126" s="63" t="s">
        <v>31</v>
      </c>
      <c r="F126" s="46">
        <v>1</v>
      </c>
      <c r="G126" s="46">
        <f>F126*2</f>
        <v>2</v>
      </c>
      <c r="H126" s="490"/>
      <c r="I126" s="490"/>
      <c r="J126" s="44"/>
      <c r="K126" s="4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4.85" customHeight="1" x14ac:dyDescent="0.25">
      <c r="A127" s="492"/>
      <c r="B127" s="54"/>
      <c r="C127" s="73"/>
      <c r="D127" s="81"/>
      <c r="E127" s="81"/>
      <c r="F127" s="81"/>
      <c r="G127" s="81"/>
      <c r="H127" s="81"/>
      <c r="I127" s="82"/>
      <c r="J127" s="83"/>
      <c r="K127" s="4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8.35" customHeight="1" x14ac:dyDescent="0.25">
      <c r="A128" s="492"/>
      <c r="B128" s="480" t="s">
        <v>73</v>
      </c>
      <c r="C128" s="492" t="s">
        <v>841</v>
      </c>
      <c r="D128" s="492" t="s">
        <v>841</v>
      </c>
      <c r="E128" s="52" t="s">
        <v>63</v>
      </c>
      <c r="F128" s="47">
        <v>1</v>
      </c>
      <c r="G128" s="46">
        <f>F128*2</f>
        <v>2</v>
      </c>
      <c r="H128" s="490">
        <f>'ANEXO - III –.Detalhamento do Q'!I11+'AUXILIAR DE COZINHA DIARISTA'!I131</f>
        <v>35626.33</v>
      </c>
      <c r="I128" s="490">
        <f>H128*6</f>
        <v>213757.98</v>
      </c>
      <c r="J128" s="3"/>
      <c r="K128" s="4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8.35" customHeight="1" x14ac:dyDescent="0.2">
      <c r="A129" s="492"/>
      <c r="B129" s="492"/>
      <c r="C129" s="506"/>
      <c r="D129" s="506"/>
      <c r="E129" s="52" t="s">
        <v>64</v>
      </c>
      <c r="F129" s="47">
        <v>1</v>
      </c>
      <c r="G129" s="46">
        <f>F129*2</f>
        <v>2</v>
      </c>
      <c r="H129" s="490"/>
      <c r="I129" s="490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38.25" x14ac:dyDescent="0.2">
      <c r="A130" s="492"/>
      <c r="B130" s="492"/>
      <c r="C130" s="506"/>
      <c r="D130" s="506"/>
      <c r="E130" s="52" t="s">
        <v>65</v>
      </c>
      <c r="F130" s="434">
        <v>1</v>
      </c>
      <c r="G130" s="433">
        <v>1</v>
      </c>
      <c r="H130" s="490"/>
      <c r="I130" s="49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8.35" customHeight="1" x14ac:dyDescent="0.2">
      <c r="A131" s="492"/>
      <c r="B131" s="480"/>
      <c r="C131" s="507"/>
      <c r="D131" s="507"/>
      <c r="E131" s="52" t="s">
        <v>31</v>
      </c>
      <c r="F131" s="47">
        <v>2</v>
      </c>
      <c r="G131" s="46">
        <f>F131*2</f>
        <v>4</v>
      </c>
      <c r="H131" s="490"/>
      <c r="I131" s="490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4.85" customHeight="1" x14ac:dyDescent="0.2">
      <c r="A132" s="492"/>
      <c r="B132" s="84"/>
      <c r="C132" s="73"/>
      <c r="D132" s="82"/>
      <c r="E132" s="82"/>
      <c r="F132" s="82"/>
      <c r="G132" s="82"/>
      <c r="H132" s="82"/>
      <c r="I132" s="82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4.85" customHeight="1" x14ac:dyDescent="0.2">
      <c r="A133" s="492"/>
      <c r="B133" s="438" t="s">
        <v>840</v>
      </c>
      <c r="C133" s="473" t="s">
        <v>841</v>
      </c>
      <c r="D133" s="471">
        <v>1</v>
      </c>
      <c r="E133" s="63" t="s">
        <v>63</v>
      </c>
      <c r="F133" s="433">
        <v>1</v>
      </c>
      <c r="G133" s="433">
        <f>F133*2</f>
        <v>2</v>
      </c>
      <c r="H133" s="475">
        <f>'ANEXO - III –.Detalhamento do Q'!I7</f>
        <v>20769.740000000002</v>
      </c>
      <c r="I133" s="475">
        <f>H133*6</f>
        <v>124618.44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4.85" customHeight="1" x14ac:dyDescent="0.2">
      <c r="A134" s="492"/>
      <c r="B134" s="438"/>
      <c r="C134" s="474"/>
      <c r="D134" s="472"/>
      <c r="E134" s="63" t="s">
        <v>31</v>
      </c>
      <c r="F134" s="433">
        <v>1</v>
      </c>
      <c r="G134" s="433">
        <f>F134*2</f>
        <v>2</v>
      </c>
      <c r="H134" s="476"/>
      <c r="I134" s="476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4.85" customHeight="1" x14ac:dyDescent="0.2">
      <c r="A135" s="492"/>
      <c r="B135" s="84"/>
      <c r="C135" s="73"/>
      <c r="D135" s="82"/>
      <c r="E135" s="82"/>
      <c r="F135" s="82"/>
      <c r="G135" s="82"/>
      <c r="H135" s="82"/>
      <c r="I135" s="82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8.35" customHeight="1" x14ac:dyDescent="0.2">
      <c r="A136" s="492"/>
      <c r="B136" s="489" t="s">
        <v>74</v>
      </c>
      <c r="C136" s="460">
        <v>27</v>
      </c>
      <c r="D136" s="482">
        <v>1</v>
      </c>
      <c r="E136" s="63" t="s">
        <v>63</v>
      </c>
      <c r="F136" s="46">
        <v>1</v>
      </c>
      <c r="G136" s="46">
        <f>F136*2</f>
        <v>2</v>
      </c>
      <c r="H136" s="490">
        <f>'ANEXO - III –.Detalhamento do Q'!I7</f>
        <v>20769.740000000002</v>
      </c>
      <c r="I136" s="490">
        <f>H136*6</f>
        <v>124618.44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8.35" customHeight="1" x14ac:dyDescent="0.2">
      <c r="A137" s="492"/>
      <c r="B137" s="489"/>
      <c r="C137" s="460"/>
      <c r="D137" s="460"/>
      <c r="E137" s="63" t="s">
        <v>31</v>
      </c>
      <c r="F137" s="46">
        <v>1</v>
      </c>
      <c r="G137" s="46">
        <f>F137*2</f>
        <v>2</v>
      </c>
      <c r="H137" s="490"/>
      <c r="I137" s="490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8.35" customHeight="1" x14ac:dyDescent="0.2">
      <c r="A138" s="492"/>
      <c r="B138" s="54"/>
      <c r="C138" s="71"/>
      <c r="D138" s="54"/>
      <c r="E138" s="54"/>
      <c r="F138" s="54"/>
      <c r="G138" s="54"/>
      <c r="H138" s="54"/>
      <c r="I138" s="82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8.35" customHeight="1" x14ac:dyDescent="0.2">
      <c r="A139" s="492"/>
      <c r="B139" s="491" t="s">
        <v>75</v>
      </c>
      <c r="C139" s="460">
        <v>33</v>
      </c>
      <c r="D139" s="482">
        <v>1</v>
      </c>
      <c r="E139" s="63" t="s">
        <v>63</v>
      </c>
      <c r="F139" s="46">
        <v>1</v>
      </c>
      <c r="G139" s="46">
        <f>F139*2</f>
        <v>2</v>
      </c>
      <c r="H139" s="490">
        <f>'ANEXO - III –.Detalhamento do Q'!I7</f>
        <v>20769.740000000002</v>
      </c>
      <c r="I139" s="490">
        <f>H139*6</f>
        <v>124618.44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8.35" customHeight="1" x14ac:dyDescent="0.2">
      <c r="A140" s="492"/>
      <c r="B140" s="492"/>
      <c r="C140" s="460"/>
      <c r="D140" s="460"/>
      <c r="E140" s="63" t="s">
        <v>31</v>
      </c>
      <c r="F140" s="46">
        <v>1</v>
      </c>
      <c r="G140" s="46">
        <f>F140*2</f>
        <v>2</v>
      </c>
      <c r="H140" s="490"/>
      <c r="I140" s="490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8.35" customHeight="1" x14ac:dyDescent="0.2">
      <c r="A141" s="85" t="s">
        <v>76</v>
      </c>
      <c r="B141" s="86"/>
      <c r="C141" s="87">
        <f>SUM(C98:C140)</f>
        <v>478</v>
      </c>
      <c r="D141" s="74"/>
      <c r="E141" s="74"/>
      <c r="F141" s="74"/>
      <c r="G141" s="74"/>
      <c r="H141" s="74"/>
      <c r="I141" s="74"/>
      <c r="J141" s="376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8.35" customHeight="1" x14ac:dyDescent="0.2">
      <c r="A142" s="3" t="s">
        <v>858</v>
      </c>
      <c r="B142" s="3"/>
      <c r="C142" s="4">
        <v>11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8.35" customHeight="1" x14ac:dyDescent="0.2">
      <c r="A143" s="493" t="s">
        <v>77</v>
      </c>
      <c r="B143" s="493"/>
      <c r="C143" s="89"/>
      <c r="D143" s="90"/>
      <c r="E143" s="90"/>
      <c r="F143" s="90"/>
      <c r="G143" s="90"/>
      <c r="H143" s="91">
        <f>SUM(H96:H140)</f>
        <v>319230.51999999996</v>
      </c>
      <c r="I143" s="18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8.35" customHeight="1" x14ac:dyDescent="0.2">
      <c r="A144" s="493" t="s">
        <v>78</v>
      </c>
      <c r="B144" s="493"/>
      <c r="C144" s="92"/>
      <c r="D144" s="93"/>
      <c r="E144" s="93"/>
      <c r="F144" s="93"/>
      <c r="G144" s="93">
        <f>G96+G98+G99+G100+G101+G102+G104+G105+G107+G108+G110+G111+G113+G114+G116+G117+G118+G119+G120+G122+G123+G125+G126+G128+G129+G130+G131+G133+G134+G136+G137+G139+G140</f>
        <v>64</v>
      </c>
      <c r="H144" s="94"/>
      <c r="I144" s="95">
        <f>H143*6</f>
        <v>1915383.1199999996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8.35" customHeight="1" x14ac:dyDescent="0.2">
      <c r="A145" s="96"/>
      <c r="B145" s="3"/>
      <c r="C145" s="4"/>
      <c r="D145" s="18"/>
      <c r="E145" s="18"/>
      <c r="F145" s="18"/>
      <c r="G145" s="18"/>
      <c r="H145" s="18"/>
      <c r="I145" s="18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8.35" customHeight="1" x14ac:dyDescent="0.2">
      <c r="A146" s="96"/>
      <c r="B146" s="3"/>
      <c r="C146" s="4"/>
      <c r="D146" s="18"/>
      <c r="E146" s="18"/>
      <c r="F146" s="18"/>
      <c r="G146" s="18"/>
      <c r="H146" s="18"/>
      <c r="I146" s="18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35.1" customHeight="1" x14ac:dyDescent="0.2">
      <c r="A147" s="96"/>
      <c r="B147" s="480" t="s">
        <v>79</v>
      </c>
      <c r="C147" s="480"/>
      <c r="D147" s="18"/>
      <c r="E147" s="18"/>
      <c r="F147" s="18"/>
      <c r="G147" s="18"/>
      <c r="H147" s="18"/>
      <c r="I147" s="18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8.35" customHeight="1" x14ac:dyDescent="0.2">
      <c r="A148" s="96"/>
      <c r="B148" s="47"/>
      <c r="C148" s="46"/>
      <c r="D148" s="18"/>
      <c r="E148" s="18"/>
      <c r="F148" s="18"/>
      <c r="G148" s="18"/>
      <c r="H148" s="18"/>
      <c r="I148" s="18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8.35" customHeight="1" x14ac:dyDescent="0.2">
      <c r="A149" s="96"/>
      <c r="B149" s="19" t="s">
        <v>23</v>
      </c>
      <c r="C149" s="46">
        <f>G98+G104+G107+G110+G113+G116+G122+G125+G128+G133+G136+G139</f>
        <v>24</v>
      </c>
      <c r="D149" s="18"/>
      <c r="E149" s="18"/>
      <c r="F149" s="18"/>
      <c r="G149" s="18"/>
      <c r="H149" s="18"/>
      <c r="I149" s="18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8.35" customHeight="1" x14ac:dyDescent="0.2">
      <c r="A150" s="96"/>
      <c r="B150" s="19" t="s">
        <v>24</v>
      </c>
      <c r="C150" s="46">
        <v>0</v>
      </c>
      <c r="D150" s="18"/>
      <c r="E150" s="18"/>
      <c r="F150" s="18"/>
      <c r="G150" s="18"/>
      <c r="H150" s="18"/>
      <c r="I150" s="18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8.35" customHeight="1" x14ac:dyDescent="0.2">
      <c r="A151" s="96"/>
      <c r="B151" s="19" t="s">
        <v>25</v>
      </c>
      <c r="C151" s="46">
        <f>G99+G117+G129</f>
        <v>6</v>
      </c>
      <c r="D151" s="18"/>
      <c r="E151" s="18"/>
      <c r="F151" s="18"/>
      <c r="G151" s="18"/>
      <c r="H151" s="18"/>
      <c r="I151" s="18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8.35" customHeight="1" x14ac:dyDescent="0.2">
      <c r="A152" s="96"/>
      <c r="B152" s="19" t="s">
        <v>26</v>
      </c>
      <c r="C152" s="46">
        <f>G102+G120+G130</f>
        <v>3</v>
      </c>
      <c r="D152" s="18"/>
      <c r="E152" s="18"/>
      <c r="F152" s="18"/>
      <c r="G152" s="18"/>
      <c r="H152" s="18"/>
      <c r="I152" s="18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8.35" customHeight="1" x14ac:dyDescent="0.2">
      <c r="A153" s="96"/>
      <c r="B153" s="19" t="s">
        <v>28</v>
      </c>
      <c r="C153" s="46">
        <f>G100+G118</f>
        <v>4</v>
      </c>
      <c r="D153" s="18"/>
      <c r="E153" s="18"/>
      <c r="F153" s="18"/>
      <c r="G153" s="18"/>
      <c r="H153" s="18"/>
      <c r="I153" s="18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8.35" customHeight="1" x14ac:dyDescent="0.2">
      <c r="A154" s="96"/>
      <c r="B154" s="19" t="s">
        <v>80</v>
      </c>
      <c r="C154" s="46">
        <v>0</v>
      </c>
      <c r="D154" s="18"/>
      <c r="E154" s="18"/>
      <c r="F154" s="18"/>
      <c r="G154" s="18"/>
      <c r="H154" s="18"/>
      <c r="I154" s="18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8.35" customHeight="1" x14ac:dyDescent="0.2">
      <c r="A155" s="96"/>
      <c r="B155" s="19" t="s">
        <v>31</v>
      </c>
      <c r="C155" s="46">
        <f>G101+G105+G108+G111+G114+G119+G123+G126+G131+G134+G137+G140</f>
        <v>26</v>
      </c>
      <c r="D155" s="18"/>
      <c r="E155" s="18"/>
      <c r="F155" s="18"/>
      <c r="G155" s="18"/>
      <c r="H155" s="18"/>
      <c r="I155" s="18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8.35" customHeight="1" x14ac:dyDescent="0.2">
      <c r="A156" s="96"/>
      <c r="B156" s="19" t="s">
        <v>32</v>
      </c>
      <c r="C156" s="46">
        <v>0</v>
      </c>
      <c r="D156" s="18"/>
      <c r="E156" s="18"/>
      <c r="F156" s="18"/>
      <c r="G156" s="18"/>
      <c r="H156" s="18"/>
      <c r="I156" s="18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8.35" customHeight="1" x14ac:dyDescent="0.2">
      <c r="A157" s="96"/>
      <c r="B157" s="19" t="s">
        <v>81</v>
      </c>
      <c r="C157" s="47">
        <v>1</v>
      </c>
      <c r="D157" s="18"/>
      <c r="E157" s="18"/>
      <c r="F157" s="18"/>
      <c r="G157" s="18"/>
      <c r="H157" s="18"/>
      <c r="I157" s="18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8.35" customHeight="1" x14ac:dyDescent="0.2">
      <c r="A158" s="96"/>
      <c r="B158" s="97" t="s">
        <v>82</v>
      </c>
      <c r="C158" s="97">
        <f>SUM(C149:C157)</f>
        <v>64</v>
      </c>
      <c r="D158" s="18"/>
      <c r="E158" s="18"/>
      <c r="F158" s="18"/>
      <c r="G158" s="18"/>
      <c r="H158" s="18"/>
      <c r="I158" s="18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8.35" customHeight="1" x14ac:dyDescent="0.2">
      <c r="A159" s="96"/>
      <c r="B159" s="98"/>
      <c r="C159" s="98"/>
      <c r="D159" s="18"/>
      <c r="E159" s="18"/>
      <c r="F159" s="18"/>
      <c r="G159" s="18"/>
      <c r="H159" s="18"/>
      <c r="I159" s="18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8.35" customHeight="1" x14ac:dyDescent="0.2">
      <c r="A160" s="3"/>
      <c r="B160" s="3"/>
      <c r="C160" s="3"/>
      <c r="D160" s="18"/>
      <c r="E160" s="18"/>
      <c r="F160" s="18"/>
      <c r="G160" s="18"/>
      <c r="H160" s="18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8.35" customHeight="1" x14ac:dyDescent="0.2">
      <c r="A161" s="481" t="s">
        <v>7</v>
      </c>
      <c r="B161" s="501" t="s">
        <v>856</v>
      </c>
      <c r="C161" s="480" t="s">
        <v>55</v>
      </c>
      <c r="D161" s="481" t="s">
        <v>56</v>
      </c>
      <c r="E161" s="460" t="s">
        <v>57</v>
      </c>
      <c r="F161" s="460"/>
      <c r="G161" s="460"/>
      <c r="H161" s="480" t="s">
        <v>58</v>
      </c>
      <c r="I161" s="502" t="s">
        <v>855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38.85" customHeight="1" x14ac:dyDescent="0.2">
      <c r="A162" s="481"/>
      <c r="B162" s="481"/>
      <c r="C162" s="481"/>
      <c r="D162" s="481"/>
      <c r="E162" s="435" t="s">
        <v>21</v>
      </c>
      <c r="F162" s="20" t="s">
        <v>59</v>
      </c>
      <c r="G162" s="453" t="s">
        <v>857</v>
      </c>
      <c r="H162" s="480"/>
      <c r="I162" s="48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5.5" x14ac:dyDescent="0.2">
      <c r="A163" s="99"/>
      <c r="B163" s="46"/>
      <c r="C163" s="47"/>
      <c r="D163" s="46"/>
      <c r="E163" s="47" t="s">
        <v>83</v>
      </c>
      <c r="F163" s="47">
        <v>1</v>
      </c>
      <c r="G163" s="47">
        <v>1</v>
      </c>
      <c r="H163" s="53">
        <f>'ENCARREGADO 30%'!I131</f>
        <v>6358.55</v>
      </c>
      <c r="I163" s="53">
        <f>H163*6</f>
        <v>38151.300000000003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8.35" customHeight="1" x14ac:dyDescent="0.25">
      <c r="A164" s="71"/>
      <c r="B164" s="100"/>
      <c r="C164" s="71"/>
      <c r="D164" s="74"/>
      <c r="E164" s="74"/>
      <c r="F164" s="74"/>
      <c r="G164" s="74"/>
      <c r="H164" s="74"/>
      <c r="I164" s="7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8.35" customHeight="1" x14ac:dyDescent="0.2">
      <c r="A165" s="480" t="s">
        <v>84</v>
      </c>
      <c r="B165" s="480" t="s">
        <v>85</v>
      </c>
      <c r="C165" s="481">
        <v>84</v>
      </c>
      <c r="D165" s="482">
        <v>2</v>
      </c>
      <c r="E165" s="69" t="s">
        <v>63</v>
      </c>
      <c r="F165" s="46">
        <v>1</v>
      </c>
      <c r="G165" s="46">
        <f>F165*2</f>
        <v>2</v>
      </c>
      <c r="H165" s="490">
        <f>'ANEXO - III –.Detalhamento do Q'!I11</f>
        <v>30431.4</v>
      </c>
      <c r="I165" s="490">
        <f>H165*6</f>
        <v>182588.40000000002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8.35" customHeight="1" x14ac:dyDescent="0.2">
      <c r="A166" s="480"/>
      <c r="B166" s="480"/>
      <c r="C166" s="480"/>
      <c r="D166" s="480"/>
      <c r="E166" s="20" t="s">
        <v>64</v>
      </c>
      <c r="F166" s="46">
        <v>1</v>
      </c>
      <c r="G166" s="46">
        <f>F166*2</f>
        <v>2</v>
      </c>
      <c r="H166" s="490"/>
      <c r="I166" s="490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8.35" customHeight="1" x14ac:dyDescent="0.2">
      <c r="A167" s="480"/>
      <c r="B167" s="480"/>
      <c r="C167" s="480"/>
      <c r="D167" s="480"/>
      <c r="E167" s="69" t="s">
        <v>31</v>
      </c>
      <c r="F167" s="46">
        <v>1</v>
      </c>
      <c r="G167" s="46">
        <f>F167*2</f>
        <v>2</v>
      </c>
      <c r="H167" s="490"/>
      <c r="I167" s="490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8.35" customHeight="1" x14ac:dyDescent="0.2">
      <c r="A168" s="480"/>
      <c r="B168" s="71"/>
      <c r="C168" s="73"/>
      <c r="D168" s="74"/>
      <c r="E168" s="74"/>
      <c r="F168" s="74"/>
      <c r="G168" s="74"/>
      <c r="H168" s="81"/>
      <c r="I168" s="7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8.35" customHeight="1" x14ac:dyDescent="0.2">
      <c r="A169" s="480"/>
      <c r="B169" s="480" t="s">
        <v>86</v>
      </c>
      <c r="C169" s="481">
        <v>103</v>
      </c>
      <c r="D169" s="482">
        <v>3</v>
      </c>
      <c r="E169" s="20" t="s">
        <v>63</v>
      </c>
      <c r="F169" s="46">
        <v>1</v>
      </c>
      <c r="G169" s="62">
        <f>F169*2</f>
        <v>2</v>
      </c>
      <c r="H169" s="490">
        <f>'ANEXO - III –.Detalhamento do Q'!I16</f>
        <v>45158.99</v>
      </c>
      <c r="I169" s="490">
        <f>H169*6</f>
        <v>270953.94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8.35" customHeight="1" x14ac:dyDescent="0.2">
      <c r="A170" s="480"/>
      <c r="B170" s="480"/>
      <c r="C170" s="480"/>
      <c r="D170" s="480"/>
      <c r="E170" s="20" t="s">
        <v>64</v>
      </c>
      <c r="F170" s="46">
        <v>1</v>
      </c>
      <c r="G170" s="62">
        <f>F170*2</f>
        <v>2</v>
      </c>
      <c r="H170" s="490"/>
      <c r="I170" s="490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8.35" customHeight="1" x14ac:dyDescent="0.2">
      <c r="A171" s="480"/>
      <c r="B171" s="480"/>
      <c r="C171" s="480"/>
      <c r="D171" s="480"/>
      <c r="E171" s="20" t="s">
        <v>28</v>
      </c>
      <c r="F171" s="46">
        <v>1</v>
      </c>
      <c r="G171" s="62">
        <f>F171*2</f>
        <v>2</v>
      </c>
      <c r="H171" s="490"/>
      <c r="I171" s="490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x14ac:dyDescent="0.2">
      <c r="A172" s="480"/>
      <c r="B172" s="480"/>
      <c r="C172" s="480"/>
      <c r="D172" s="480"/>
      <c r="E172" s="20" t="s">
        <v>31</v>
      </c>
      <c r="F172" s="46">
        <v>1</v>
      </c>
      <c r="G172" s="62">
        <f>F172*2</f>
        <v>2</v>
      </c>
      <c r="H172" s="490"/>
      <c r="I172" s="490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38.25" x14ac:dyDescent="0.2">
      <c r="A173" s="480"/>
      <c r="B173" s="480"/>
      <c r="C173" s="480"/>
      <c r="D173" s="480"/>
      <c r="E173" s="20" t="s">
        <v>65</v>
      </c>
      <c r="F173" s="46">
        <v>1</v>
      </c>
      <c r="G173" s="62">
        <f>F173</f>
        <v>1</v>
      </c>
      <c r="H173" s="490"/>
      <c r="I173" s="490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8.35" customHeight="1" x14ac:dyDescent="0.2">
      <c r="A174" s="480"/>
      <c r="B174" s="54"/>
      <c r="C174" s="73"/>
      <c r="D174" s="74"/>
      <c r="E174" s="74"/>
      <c r="F174" s="101"/>
      <c r="G174" s="101"/>
      <c r="H174" s="66"/>
      <c r="I174" s="102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8.35" customHeight="1" x14ac:dyDescent="0.2">
      <c r="A175" s="480"/>
      <c r="B175" s="480" t="s">
        <v>87</v>
      </c>
      <c r="C175" s="481">
        <v>46</v>
      </c>
      <c r="D175" s="482">
        <v>1</v>
      </c>
      <c r="E175" s="63" t="s">
        <v>63</v>
      </c>
      <c r="F175" s="46">
        <v>1</v>
      </c>
      <c r="G175" s="46">
        <f>F175*2</f>
        <v>2</v>
      </c>
      <c r="H175" s="490">
        <f>'ANEXO - III –.Detalhamento do Q'!I7</f>
        <v>20769.740000000002</v>
      </c>
      <c r="I175" s="490">
        <f>H175*6</f>
        <v>124618.44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8.35" customHeight="1" x14ac:dyDescent="0.2">
      <c r="A176" s="480"/>
      <c r="B176" s="480"/>
      <c r="C176" s="480"/>
      <c r="D176" s="480"/>
      <c r="E176" s="63" t="s">
        <v>31</v>
      </c>
      <c r="F176" s="46">
        <v>1</v>
      </c>
      <c r="G176" s="46">
        <f>F176*2</f>
        <v>2</v>
      </c>
      <c r="H176" s="490"/>
      <c r="I176" s="490"/>
      <c r="J176" s="3"/>
      <c r="K176" s="7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8.35" customHeight="1" x14ac:dyDescent="0.2">
      <c r="A177" s="480"/>
      <c r="B177" s="71"/>
      <c r="C177" s="73"/>
      <c r="D177" s="74"/>
      <c r="E177" s="74"/>
      <c r="F177" s="101"/>
      <c r="G177" s="101"/>
      <c r="H177" s="74"/>
      <c r="I177" s="54"/>
      <c r="J177" s="3"/>
      <c r="K177" s="3"/>
      <c r="L177" s="18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8.35" customHeight="1" x14ac:dyDescent="0.2">
      <c r="A178" s="480"/>
      <c r="B178" s="480" t="s">
        <v>88</v>
      </c>
      <c r="C178" s="481">
        <v>36</v>
      </c>
      <c r="D178" s="482">
        <v>1</v>
      </c>
      <c r="E178" s="63" t="s">
        <v>63</v>
      </c>
      <c r="F178" s="46">
        <v>1</v>
      </c>
      <c r="G178" s="46">
        <f>F178*2</f>
        <v>2</v>
      </c>
      <c r="H178" s="490">
        <f>'ANEXO - III –.Detalhamento do Q'!I7</f>
        <v>20769.740000000002</v>
      </c>
      <c r="I178" s="490">
        <f>H178*6</f>
        <v>124618.44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8.35" customHeight="1" x14ac:dyDescent="0.2">
      <c r="A179" s="480"/>
      <c r="B179" s="480"/>
      <c r="C179" s="480"/>
      <c r="D179" s="480"/>
      <c r="E179" s="63" t="s">
        <v>31</v>
      </c>
      <c r="F179" s="46">
        <v>1</v>
      </c>
      <c r="G179" s="46">
        <f>F179*2</f>
        <v>2</v>
      </c>
      <c r="H179" s="490"/>
      <c r="I179" s="490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8.35" customHeight="1" x14ac:dyDescent="0.2">
      <c r="A180" s="480"/>
      <c r="B180" s="71"/>
      <c r="C180" s="73"/>
      <c r="D180" s="74"/>
      <c r="E180" s="74"/>
      <c r="F180" s="101"/>
      <c r="G180" s="101"/>
      <c r="H180" s="74"/>
      <c r="I180" s="5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8.35" customHeight="1" x14ac:dyDescent="0.2">
      <c r="A181" s="480"/>
      <c r="B181" s="508" t="s">
        <v>89</v>
      </c>
      <c r="C181" s="481">
        <v>33</v>
      </c>
      <c r="D181" s="482">
        <v>1</v>
      </c>
      <c r="E181" s="63" t="s">
        <v>63</v>
      </c>
      <c r="F181" s="46">
        <v>1</v>
      </c>
      <c r="G181" s="46">
        <f>F181*2</f>
        <v>2</v>
      </c>
      <c r="H181" s="490">
        <f>'ANEXO - III –.Detalhamento do Q'!I7</f>
        <v>20769.740000000002</v>
      </c>
      <c r="I181" s="490">
        <f>H181*6</f>
        <v>124618.44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8.35" customHeight="1" x14ac:dyDescent="0.2">
      <c r="A182" s="480"/>
      <c r="B182" s="508"/>
      <c r="C182" s="508"/>
      <c r="D182" s="508"/>
      <c r="E182" s="63" t="s">
        <v>31</v>
      </c>
      <c r="F182" s="46">
        <v>1</v>
      </c>
      <c r="G182" s="46">
        <f>F182*2</f>
        <v>2</v>
      </c>
      <c r="H182" s="490"/>
      <c r="I182" s="490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8.35" customHeight="1" x14ac:dyDescent="0.2">
      <c r="A183" s="480"/>
      <c r="B183" s="71"/>
      <c r="C183" s="73"/>
      <c r="D183" s="74"/>
      <c r="E183" s="74"/>
      <c r="F183" s="101"/>
      <c r="G183" s="101"/>
      <c r="H183" s="74"/>
      <c r="I183" s="5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8.35" customHeight="1" x14ac:dyDescent="0.2">
      <c r="A184" s="480"/>
      <c r="B184" s="509" t="s">
        <v>90</v>
      </c>
      <c r="C184" s="481">
        <v>36</v>
      </c>
      <c r="D184" s="482">
        <v>1</v>
      </c>
      <c r="E184" s="63" t="s">
        <v>63</v>
      </c>
      <c r="F184" s="46">
        <v>1</v>
      </c>
      <c r="G184" s="46">
        <f>F184*2</f>
        <v>2</v>
      </c>
      <c r="H184" s="490">
        <f>'ANEXO - III –.Detalhamento do Q'!I7</f>
        <v>20769.740000000002</v>
      </c>
      <c r="I184" s="490">
        <f>H184*6</f>
        <v>124618.44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8.35" customHeight="1" x14ac:dyDescent="0.2">
      <c r="A185" s="480"/>
      <c r="B185" s="509"/>
      <c r="C185" s="509"/>
      <c r="D185" s="509"/>
      <c r="E185" s="63" t="s">
        <v>31</v>
      </c>
      <c r="F185" s="46">
        <v>1</v>
      </c>
      <c r="G185" s="46">
        <f>F185*2</f>
        <v>2</v>
      </c>
      <c r="H185" s="490"/>
      <c r="I185" s="490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8.35" customHeight="1" x14ac:dyDescent="0.2">
      <c r="A186" s="480"/>
      <c r="B186" s="104"/>
      <c r="C186" s="104"/>
      <c r="D186" s="105"/>
      <c r="E186" s="106"/>
      <c r="F186" s="104"/>
      <c r="G186" s="104"/>
      <c r="H186" s="80"/>
      <c r="I186" s="80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8.35" customHeight="1" x14ac:dyDescent="0.2">
      <c r="A187" s="480"/>
      <c r="B187" s="508" t="s">
        <v>91</v>
      </c>
      <c r="C187" s="481">
        <v>25</v>
      </c>
      <c r="D187" s="482">
        <v>1</v>
      </c>
      <c r="E187" s="63" t="s">
        <v>63</v>
      </c>
      <c r="F187" s="46">
        <v>1</v>
      </c>
      <c r="G187" s="46">
        <f>F187*2</f>
        <v>2</v>
      </c>
      <c r="H187" s="490">
        <f>'ANEXO - III –.Detalhamento do Q'!I7</f>
        <v>20769.740000000002</v>
      </c>
      <c r="I187" s="490">
        <f>H187*6</f>
        <v>124618.44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8.35" customHeight="1" x14ac:dyDescent="0.2">
      <c r="A188" s="480"/>
      <c r="B188" s="508"/>
      <c r="C188" s="508"/>
      <c r="D188" s="508"/>
      <c r="E188" s="63" t="s">
        <v>31</v>
      </c>
      <c r="F188" s="46">
        <v>1</v>
      </c>
      <c r="G188" s="46">
        <f>F188*2</f>
        <v>2</v>
      </c>
      <c r="H188" s="490"/>
      <c r="I188" s="490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8.35" customHeight="1" x14ac:dyDescent="0.2">
      <c r="A189" s="480"/>
      <c r="B189" s="65"/>
      <c r="C189" s="65"/>
      <c r="D189" s="66"/>
      <c r="E189" s="66"/>
      <c r="F189" s="107"/>
      <c r="G189" s="107"/>
      <c r="H189" s="66"/>
      <c r="I189" s="5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8.35" customHeight="1" x14ac:dyDescent="0.2">
      <c r="A190" s="480"/>
      <c r="B190" s="508" t="s">
        <v>92</v>
      </c>
      <c r="C190" s="481">
        <v>22</v>
      </c>
      <c r="D190" s="482">
        <v>1</v>
      </c>
      <c r="E190" s="63" t="s">
        <v>63</v>
      </c>
      <c r="F190" s="46">
        <v>1</v>
      </c>
      <c r="G190" s="46">
        <f>F190*2</f>
        <v>2</v>
      </c>
      <c r="H190" s="490">
        <f>'ANEXO - III –.Detalhamento do Q'!I7</f>
        <v>20769.740000000002</v>
      </c>
      <c r="I190" s="490">
        <f>H190*6</f>
        <v>124618.44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8.35" customHeight="1" x14ac:dyDescent="0.2">
      <c r="A191" s="480"/>
      <c r="B191" s="508"/>
      <c r="C191" s="508"/>
      <c r="D191" s="508"/>
      <c r="E191" s="63" t="s">
        <v>31</v>
      </c>
      <c r="F191" s="46">
        <v>1</v>
      </c>
      <c r="G191" s="46">
        <f>F191*2</f>
        <v>2</v>
      </c>
      <c r="H191" s="490"/>
      <c r="I191" s="490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8.35" customHeight="1" x14ac:dyDescent="0.2">
      <c r="A192" s="480"/>
      <c r="B192" s="71"/>
      <c r="C192" s="73"/>
      <c r="D192" s="74"/>
      <c r="E192" s="74"/>
      <c r="F192" s="82"/>
      <c r="G192" s="82"/>
      <c r="H192" s="82"/>
      <c r="I192" s="82"/>
      <c r="J192" s="3"/>
      <c r="K192" s="3"/>
      <c r="L192" s="3"/>
      <c r="M192" s="108"/>
      <c r="N192" s="23"/>
      <c r="O192" s="2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8.35" customHeight="1" x14ac:dyDescent="0.2">
      <c r="A193" s="480"/>
      <c r="B193" s="480" t="s">
        <v>93</v>
      </c>
      <c r="C193" s="481">
        <v>89</v>
      </c>
      <c r="D193" s="482">
        <v>2</v>
      </c>
      <c r="E193" s="69" t="s">
        <v>63</v>
      </c>
      <c r="F193" s="46">
        <v>1</v>
      </c>
      <c r="G193" s="46">
        <f>F193*2</f>
        <v>2</v>
      </c>
      <c r="H193" s="490">
        <f>'ANEXO - III –.Detalhamento do Q'!I11</f>
        <v>30431.4</v>
      </c>
      <c r="I193" s="490">
        <f>H193*6</f>
        <v>182588.40000000002</v>
      </c>
      <c r="J193" s="3"/>
      <c r="K193" s="3"/>
      <c r="L193" s="3"/>
      <c r="M193" s="23"/>
      <c r="N193" s="23"/>
      <c r="O193" s="2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8.35" customHeight="1" x14ac:dyDescent="0.2">
      <c r="A194" s="480"/>
      <c r="B194" s="480"/>
      <c r="C194" s="480"/>
      <c r="D194" s="480"/>
      <c r="E194" s="20" t="s">
        <v>64</v>
      </c>
      <c r="F194" s="46">
        <v>1</v>
      </c>
      <c r="G194" s="46">
        <f>F194*2</f>
        <v>2</v>
      </c>
      <c r="H194" s="490"/>
      <c r="I194" s="490"/>
      <c r="J194" s="3"/>
      <c r="K194" s="3"/>
      <c r="L194" s="3"/>
      <c r="M194" s="23"/>
      <c r="N194" s="23"/>
      <c r="O194" s="2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8.35" customHeight="1" x14ac:dyDescent="0.2">
      <c r="A195" s="480"/>
      <c r="B195" s="480"/>
      <c r="C195" s="480"/>
      <c r="D195" s="480"/>
      <c r="E195" s="69" t="s">
        <v>31</v>
      </c>
      <c r="F195" s="46">
        <v>1</v>
      </c>
      <c r="G195" s="46">
        <f>F195*2</f>
        <v>2</v>
      </c>
      <c r="H195" s="490"/>
      <c r="I195" s="490"/>
      <c r="J195" s="3"/>
      <c r="K195" s="3"/>
      <c r="L195" s="3"/>
      <c r="M195" s="23"/>
      <c r="N195" s="23"/>
      <c r="O195" s="2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8.35" customHeight="1" x14ac:dyDescent="0.2">
      <c r="A196" s="480"/>
      <c r="B196" s="71"/>
      <c r="C196" s="73"/>
      <c r="D196" s="74"/>
      <c r="E196" s="74"/>
      <c r="F196" s="101"/>
      <c r="G196" s="101"/>
      <c r="H196" s="74"/>
      <c r="I196" s="54"/>
      <c r="J196" s="3"/>
      <c r="K196" s="3"/>
      <c r="L196" s="3"/>
      <c r="M196" s="23"/>
      <c r="N196" s="23"/>
      <c r="O196" s="2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8.35" customHeight="1" x14ac:dyDescent="0.2">
      <c r="A197" s="480"/>
      <c r="B197" s="480" t="s">
        <v>94</v>
      </c>
      <c r="C197" s="481">
        <v>20</v>
      </c>
      <c r="D197" s="482">
        <v>1</v>
      </c>
      <c r="E197" s="63" t="s">
        <v>63</v>
      </c>
      <c r="F197" s="46">
        <v>1</v>
      </c>
      <c r="G197" s="46">
        <f>F197*2</f>
        <v>2</v>
      </c>
      <c r="H197" s="490">
        <f>'ANEXO - III –.Detalhamento do Q'!I7</f>
        <v>20769.740000000002</v>
      </c>
      <c r="I197" s="490">
        <f>H197*6</f>
        <v>124618.44</v>
      </c>
      <c r="J197" s="3"/>
      <c r="K197" s="3"/>
      <c r="L197" s="3"/>
      <c r="M197" s="23"/>
      <c r="N197" s="23"/>
      <c r="O197" s="2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8.35" customHeight="1" x14ac:dyDescent="0.2">
      <c r="A198" s="480"/>
      <c r="B198" s="480"/>
      <c r="C198" s="480"/>
      <c r="D198" s="480"/>
      <c r="E198" s="63" t="s">
        <v>31</v>
      </c>
      <c r="F198" s="46">
        <v>1</v>
      </c>
      <c r="G198" s="46">
        <f>F198*2</f>
        <v>2</v>
      </c>
      <c r="H198" s="490"/>
      <c r="I198" s="490"/>
      <c r="J198" s="3"/>
      <c r="K198" s="3"/>
      <c r="L198" s="3"/>
      <c r="M198" s="23"/>
      <c r="N198" s="23"/>
      <c r="O198" s="2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8.35" customHeight="1" x14ac:dyDescent="0.2">
      <c r="A199" s="85" t="s">
        <v>76</v>
      </c>
      <c r="B199" s="86"/>
      <c r="C199" s="73">
        <f>C165+C169+C175+C178+C181+C184+C187+C190+C193+C197</f>
        <v>494</v>
      </c>
      <c r="D199" s="74"/>
      <c r="E199" s="74"/>
      <c r="F199" s="101"/>
      <c r="G199" s="101"/>
      <c r="H199" s="74"/>
      <c r="I199" s="54"/>
      <c r="J199" s="3"/>
      <c r="K199" s="3"/>
      <c r="L199" s="3"/>
      <c r="M199" s="23"/>
      <c r="N199" s="23"/>
      <c r="O199" s="2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8.35" customHeight="1" x14ac:dyDescent="0.2">
      <c r="A200" s="3" t="s">
        <v>858</v>
      </c>
      <c r="B200" s="3"/>
      <c r="C200" s="7">
        <v>10</v>
      </c>
      <c r="D200" s="109"/>
      <c r="E200" s="109"/>
      <c r="F200" s="94"/>
      <c r="G200" s="94"/>
      <c r="H200" s="110">
        <f>SUM(H163:H199)</f>
        <v>257768.51999999996</v>
      </c>
      <c r="I200" s="9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8.35" customHeight="1" x14ac:dyDescent="0.2">
      <c r="A201" s="493" t="s">
        <v>77</v>
      </c>
      <c r="B201" s="493"/>
      <c r="C201" s="89"/>
      <c r="D201" s="90"/>
      <c r="E201" s="90"/>
      <c r="F201" s="90"/>
      <c r="G201" s="90"/>
      <c r="H201" s="91"/>
      <c r="I201" s="9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8.35" customHeight="1" x14ac:dyDescent="0.2">
      <c r="A202" s="493" t="s">
        <v>78</v>
      </c>
      <c r="B202" s="493"/>
      <c r="C202" s="92"/>
      <c r="D202" s="93"/>
      <c r="E202" s="93"/>
      <c r="F202" s="93"/>
      <c r="G202" s="93">
        <f>G163+G165+G166+G167+G169+G170+G171+G172+G173+G175+G176+G178+G179+G181+G182+G184+G185+G187+G188+G190+G191+G193+G195+G194+G197+G198</f>
        <v>50</v>
      </c>
      <c r="H202" s="111"/>
      <c r="I202" s="95">
        <f>H200*6</f>
        <v>1546611.1199999996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8.35" customHeight="1" x14ac:dyDescent="0.2">
      <c r="A203" s="112"/>
      <c r="B203" s="112"/>
      <c r="C203" s="4"/>
      <c r="D203" s="18"/>
      <c r="E203" s="18"/>
      <c r="F203" s="18"/>
      <c r="G203" s="18"/>
      <c r="H203" s="9"/>
      <c r="I203" s="9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35.1" customHeight="1" x14ac:dyDescent="0.2">
      <c r="A204" s="112"/>
      <c r="B204" s="503" t="s">
        <v>95</v>
      </c>
      <c r="C204" s="503"/>
      <c r="D204" s="18"/>
      <c r="E204" s="18"/>
      <c r="F204" s="18"/>
      <c r="G204" s="18"/>
      <c r="H204" s="9"/>
      <c r="I204" s="9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8.35" customHeight="1" x14ac:dyDescent="0.2">
      <c r="A205" s="112"/>
      <c r="B205" s="16"/>
      <c r="C205" s="69"/>
      <c r="D205" s="18"/>
      <c r="E205" s="18"/>
      <c r="F205" s="18"/>
      <c r="G205" s="18"/>
      <c r="H205" s="9"/>
      <c r="I205" s="9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8.35" customHeight="1" x14ac:dyDescent="0.2">
      <c r="A206" s="112"/>
      <c r="B206" s="15" t="s">
        <v>23</v>
      </c>
      <c r="C206" s="8">
        <f>G165+G169+G175+G178+G181+G184+G187+G190+G193+G197</f>
        <v>20</v>
      </c>
      <c r="D206" s="18"/>
      <c r="E206" s="18"/>
      <c r="F206" s="18"/>
      <c r="G206" s="18"/>
      <c r="H206" s="9"/>
      <c r="I206" s="9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8.35" customHeight="1" x14ac:dyDescent="0.2">
      <c r="A207" s="112"/>
      <c r="B207" s="15" t="s">
        <v>24</v>
      </c>
      <c r="C207" s="7">
        <v>0</v>
      </c>
      <c r="D207" s="18"/>
      <c r="E207" s="18"/>
      <c r="F207" s="18"/>
      <c r="G207" s="18"/>
      <c r="H207" s="9"/>
      <c r="I207" s="9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8.35" customHeight="1" x14ac:dyDescent="0.2">
      <c r="A208" s="112"/>
      <c r="B208" s="19" t="s">
        <v>25</v>
      </c>
      <c r="C208" s="8">
        <f>G166+G170+G194</f>
        <v>6</v>
      </c>
      <c r="D208" s="18"/>
      <c r="E208" s="18"/>
      <c r="F208" s="18"/>
      <c r="G208" s="18"/>
      <c r="H208" s="9"/>
      <c r="I208" s="9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8.35" customHeight="1" x14ac:dyDescent="0.2">
      <c r="A209" s="112"/>
      <c r="B209" s="19" t="s">
        <v>26</v>
      </c>
      <c r="C209" s="8">
        <f>G173</f>
        <v>1</v>
      </c>
      <c r="D209" s="18"/>
      <c r="E209" s="18"/>
      <c r="F209" s="18"/>
      <c r="G209" s="18"/>
      <c r="H209" s="9"/>
      <c r="I209" s="9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8.35" customHeight="1" x14ac:dyDescent="0.2">
      <c r="A210" s="112"/>
      <c r="B210" s="19" t="s">
        <v>28</v>
      </c>
      <c r="C210" s="8">
        <f>G171</f>
        <v>2</v>
      </c>
      <c r="D210" s="18"/>
      <c r="E210" s="18"/>
      <c r="F210" s="18"/>
      <c r="G210" s="18"/>
      <c r="H210" s="9"/>
      <c r="I210" s="9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8.35" customHeight="1" x14ac:dyDescent="0.2">
      <c r="A211" s="112"/>
      <c r="B211" s="15" t="s">
        <v>80</v>
      </c>
      <c r="C211" s="7">
        <v>0</v>
      </c>
      <c r="D211" s="18"/>
      <c r="E211" s="18"/>
      <c r="F211" s="18"/>
      <c r="G211" s="18"/>
      <c r="H211" s="9"/>
      <c r="I211" s="9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8.35" customHeight="1" x14ac:dyDescent="0.2">
      <c r="A212" s="112"/>
      <c r="B212" s="15" t="s">
        <v>31</v>
      </c>
      <c r="C212" s="8">
        <f>G167+G172+G176+G179+G182+G185+G188+G191+G195+G198</f>
        <v>20</v>
      </c>
      <c r="D212" s="18"/>
      <c r="E212" s="18"/>
      <c r="F212" s="18"/>
      <c r="G212" s="18"/>
      <c r="H212" s="9"/>
      <c r="I212" s="9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8.35" customHeight="1" x14ac:dyDescent="0.2">
      <c r="A213" s="112"/>
      <c r="B213" s="15" t="s">
        <v>32</v>
      </c>
      <c r="C213" s="7">
        <v>0</v>
      </c>
      <c r="D213" s="18"/>
      <c r="E213" s="18"/>
      <c r="F213" s="18"/>
      <c r="G213" s="18"/>
      <c r="H213" s="9"/>
      <c r="I213" s="9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8.35" customHeight="1" x14ac:dyDescent="0.2">
      <c r="A214" s="112"/>
      <c r="B214" s="19" t="s">
        <v>81</v>
      </c>
      <c r="C214" s="47">
        <v>1</v>
      </c>
      <c r="D214" s="18"/>
      <c r="E214" s="18"/>
      <c r="F214" s="18"/>
      <c r="G214" s="18"/>
      <c r="H214" s="9"/>
      <c r="I214" s="9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8.35" customHeight="1" x14ac:dyDescent="0.2">
      <c r="A215" s="112"/>
      <c r="B215" s="88" t="s">
        <v>96</v>
      </c>
      <c r="C215" s="22">
        <f>SUM(C206:C214)</f>
        <v>50</v>
      </c>
      <c r="D215" s="18"/>
      <c r="E215" s="18"/>
      <c r="F215" s="18"/>
      <c r="G215" s="18"/>
      <c r="H215" s="9"/>
      <c r="I215" s="9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8.35" customHeight="1" x14ac:dyDescent="0.2">
      <c r="A216" s="112"/>
      <c r="B216" s="112"/>
      <c r="C216" s="4"/>
      <c r="D216" s="18"/>
      <c r="E216" s="18"/>
      <c r="F216" s="18"/>
      <c r="G216" s="18"/>
      <c r="H216" s="9"/>
      <c r="I216" s="9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8.35" customHeight="1" x14ac:dyDescent="0.2">
      <c r="A217" s="3"/>
      <c r="B217" s="3"/>
      <c r="C217" s="4"/>
      <c r="D217" s="18"/>
      <c r="E217" s="18"/>
      <c r="F217" s="18"/>
      <c r="G217" s="18"/>
      <c r="H217" s="18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8.35" customHeight="1" x14ac:dyDescent="0.2">
      <c r="A218" s="3"/>
      <c r="B218" s="3"/>
      <c r="C218" s="3"/>
      <c r="D218" s="18"/>
      <c r="E218" s="18"/>
      <c r="F218" s="18"/>
      <c r="G218" s="18"/>
      <c r="H218" s="18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8.35" customHeight="1" x14ac:dyDescent="0.2">
      <c r="A219" s="481" t="s">
        <v>8</v>
      </c>
      <c r="B219" s="501" t="s">
        <v>856</v>
      </c>
      <c r="C219" s="480" t="s">
        <v>55</v>
      </c>
      <c r="D219" s="481" t="s">
        <v>56</v>
      </c>
      <c r="E219" s="460" t="s">
        <v>57</v>
      </c>
      <c r="F219" s="460"/>
      <c r="G219" s="460"/>
      <c r="H219" s="480" t="s">
        <v>58</v>
      </c>
      <c r="I219" s="502" t="s">
        <v>855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38.1" customHeight="1" x14ac:dyDescent="0.2">
      <c r="A220" s="481"/>
      <c r="B220" s="481"/>
      <c r="C220" s="481"/>
      <c r="D220" s="481"/>
      <c r="E220" s="435" t="s">
        <v>21</v>
      </c>
      <c r="F220" s="20" t="s">
        <v>59</v>
      </c>
      <c r="G220" s="453" t="s">
        <v>857</v>
      </c>
      <c r="H220" s="480"/>
      <c r="I220" s="480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5.5" x14ac:dyDescent="0.2">
      <c r="A221" s="99"/>
      <c r="B221" s="46"/>
      <c r="C221" s="47"/>
      <c r="D221" s="46"/>
      <c r="E221" s="47" t="s">
        <v>60</v>
      </c>
      <c r="F221" s="47">
        <v>1</v>
      </c>
      <c r="G221" s="47">
        <v>1</v>
      </c>
      <c r="H221" s="53">
        <f>'ENCARREGADO 30%'!I131</f>
        <v>6358.55</v>
      </c>
      <c r="I221" s="53">
        <f>H221*6</f>
        <v>38151.300000000003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8.35" customHeight="1" x14ac:dyDescent="0.2">
      <c r="A222" s="71"/>
      <c r="B222" s="71"/>
      <c r="C222" s="71"/>
      <c r="D222" s="71"/>
      <c r="E222" s="71"/>
      <c r="F222" s="71"/>
      <c r="G222" s="71"/>
      <c r="H222" s="71"/>
      <c r="I222" s="7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8.35" customHeight="1" x14ac:dyDescent="0.2">
      <c r="A223" s="507" t="s">
        <v>97</v>
      </c>
      <c r="B223" s="480" t="s">
        <v>98</v>
      </c>
      <c r="C223" s="481">
        <v>233</v>
      </c>
      <c r="D223" s="481">
        <v>4</v>
      </c>
      <c r="E223" s="47" t="s">
        <v>63</v>
      </c>
      <c r="F223" s="46">
        <v>1</v>
      </c>
      <c r="G223" s="46">
        <f>F223*2</f>
        <v>2</v>
      </c>
      <c r="H223" s="490">
        <f>'ANEXO - III –.Detalhamento do Q'!I24</f>
        <v>66644.850000000006</v>
      </c>
      <c r="I223" s="490">
        <f>H223*6</f>
        <v>399869.10000000003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8.35" customHeight="1" x14ac:dyDescent="0.2">
      <c r="A224" s="507"/>
      <c r="B224" s="507"/>
      <c r="C224" s="507"/>
      <c r="D224" s="507"/>
      <c r="E224" s="47" t="s">
        <v>64</v>
      </c>
      <c r="F224" s="46">
        <v>1</v>
      </c>
      <c r="G224" s="46">
        <f>F224*2</f>
        <v>2</v>
      </c>
      <c r="H224" s="490"/>
      <c r="I224" s="490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8.35" customHeight="1" x14ac:dyDescent="0.2">
      <c r="A225" s="507"/>
      <c r="B225" s="507"/>
      <c r="C225" s="507"/>
      <c r="D225" s="507"/>
      <c r="E225" s="47" t="s">
        <v>28</v>
      </c>
      <c r="F225" s="46">
        <v>1</v>
      </c>
      <c r="G225" s="46">
        <f>F225*2</f>
        <v>2</v>
      </c>
      <c r="H225" s="490"/>
      <c r="I225" s="490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8.35" customHeight="1" x14ac:dyDescent="0.2">
      <c r="A226" s="507"/>
      <c r="B226" s="507"/>
      <c r="C226" s="507"/>
      <c r="D226" s="507"/>
      <c r="E226" s="47" t="s">
        <v>31</v>
      </c>
      <c r="F226" s="46">
        <v>1</v>
      </c>
      <c r="G226" s="46">
        <f>F226*2</f>
        <v>2</v>
      </c>
      <c r="H226" s="490"/>
      <c r="I226" s="490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8.35" customHeight="1" x14ac:dyDescent="0.2">
      <c r="A227" s="507"/>
      <c r="B227" s="507"/>
      <c r="C227" s="507"/>
      <c r="D227" s="507"/>
      <c r="E227" s="47" t="s">
        <v>32</v>
      </c>
      <c r="F227" s="46">
        <v>2</v>
      </c>
      <c r="G227" s="46">
        <f>F227*2</f>
        <v>4</v>
      </c>
      <c r="H227" s="490"/>
      <c r="I227" s="490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8.35" customHeight="1" x14ac:dyDescent="0.2">
      <c r="A228" s="507"/>
      <c r="B228" s="507"/>
      <c r="C228" s="507"/>
      <c r="D228" s="507"/>
      <c r="E228" s="47" t="s">
        <v>29</v>
      </c>
      <c r="F228" s="46">
        <v>1</v>
      </c>
      <c r="G228" s="46">
        <f>F228</f>
        <v>1</v>
      </c>
      <c r="H228" s="490"/>
      <c r="I228" s="490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38.25" x14ac:dyDescent="0.2">
      <c r="A229" s="507"/>
      <c r="B229" s="507"/>
      <c r="C229" s="507"/>
      <c r="D229" s="507"/>
      <c r="E229" s="47" t="s">
        <v>99</v>
      </c>
      <c r="F229" s="46">
        <v>1</v>
      </c>
      <c r="G229" s="46">
        <f>F229</f>
        <v>1</v>
      </c>
      <c r="H229" s="490"/>
      <c r="I229" s="490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8.35" customHeight="1" x14ac:dyDescent="0.2">
      <c r="A230" s="507"/>
      <c r="B230" s="480"/>
      <c r="C230" s="480"/>
      <c r="D230" s="480"/>
      <c r="E230" s="47" t="s">
        <v>24</v>
      </c>
      <c r="F230" s="46">
        <v>1</v>
      </c>
      <c r="G230" s="46">
        <f>F230</f>
        <v>1</v>
      </c>
      <c r="H230" s="490"/>
      <c r="I230" s="490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8.35" customHeight="1" x14ac:dyDescent="0.2">
      <c r="A231" s="507"/>
      <c r="B231" s="75"/>
      <c r="C231" s="114"/>
      <c r="D231" s="76"/>
      <c r="E231" s="76"/>
      <c r="F231" s="76"/>
      <c r="G231" s="76"/>
      <c r="H231" s="76"/>
      <c r="I231" s="11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8.35" customHeight="1" x14ac:dyDescent="0.2">
      <c r="A232" s="507"/>
      <c r="B232" s="480" t="s">
        <v>100</v>
      </c>
      <c r="C232" s="481">
        <v>29</v>
      </c>
      <c r="D232" s="482">
        <v>1</v>
      </c>
      <c r="E232" s="46" t="s">
        <v>63</v>
      </c>
      <c r="F232" s="46">
        <v>1</v>
      </c>
      <c r="G232" s="46">
        <f>F232*2</f>
        <v>2</v>
      </c>
      <c r="H232" s="490">
        <f>'ANEXO - III –.Detalhamento do Q'!I7</f>
        <v>20769.740000000002</v>
      </c>
      <c r="I232" s="490">
        <f>H232*6</f>
        <v>124618.44</v>
      </c>
      <c r="J232" s="3"/>
      <c r="K232" s="3"/>
      <c r="L232" s="18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8.35" customHeight="1" x14ac:dyDescent="0.2">
      <c r="A233" s="507"/>
      <c r="B233" s="480"/>
      <c r="C233" s="480"/>
      <c r="D233" s="480"/>
      <c r="E233" s="46" t="s">
        <v>31</v>
      </c>
      <c r="F233" s="46">
        <v>1</v>
      </c>
      <c r="G233" s="46">
        <f>F233*2</f>
        <v>2</v>
      </c>
      <c r="H233" s="490"/>
      <c r="I233" s="490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8.35" customHeight="1" x14ac:dyDescent="0.2">
      <c r="A234" s="507"/>
      <c r="B234" s="78"/>
      <c r="C234" s="60"/>
      <c r="D234" s="116"/>
      <c r="E234" s="116"/>
      <c r="F234" s="116"/>
      <c r="G234" s="116"/>
      <c r="H234" s="116"/>
      <c r="I234" s="117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8.35" customHeight="1" x14ac:dyDescent="0.2">
      <c r="A235" s="507"/>
      <c r="B235" s="480" t="s">
        <v>101</v>
      </c>
      <c r="C235" s="481">
        <v>43</v>
      </c>
      <c r="D235" s="482">
        <v>1</v>
      </c>
      <c r="E235" s="46" t="s">
        <v>63</v>
      </c>
      <c r="F235" s="46">
        <v>1</v>
      </c>
      <c r="G235" s="46">
        <f>F235*2</f>
        <v>2</v>
      </c>
      <c r="H235" s="490">
        <f>'ANEXO - III –.Detalhamento do Q'!I7</f>
        <v>20769.740000000002</v>
      </c>
      <c r="I235" s="490">
        <f>H235*6</f>
        <v>124618.44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8.35" customHeight="1" x14ac:dyDescent="0.2">
      <c r="A236" s="507"/>
      <c r="B236" s="480"/>
      <c r="C236" s="480"/>
      <c r="D236" s="480"/>
      <c r="E236" s="46" t="s">
        <v>31</v>
      </c>
      <c r="F236" s="46">
        <v>1</v>
      </c>
      <c r="G236" s="46">
        <f>F236*2</f>
        <v>2</v>
      </c>
      <c r="H236" s="490"/>
      <c r="I236" s="490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8.35" customHeight="1" x14ac:dyDescent="0.2">
      <c r="A237" s="507"/>
      <c r="B237" s="78"/>
      <c r="C237" s="60"/>
      <c r="D237" s="116"/>
      <c r="E237" s="116"/>
      <c r="F237" s="116"/>
      <c r="G237" s="116"/>
      <c r="H237" s="116"/>
      <c r="I237" s="117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8.35" customHeight="1" x14ac:dyDescent="0.2">
      <c r="A238" s="507"/>
      <c r="B238" s="480" t="s">
        <v>102</v>
      </c>
      <c r="C238" s="481">
        <v>52</v>
      </c>
      <c r="D238" s="482">
        <v>1</v>
      </c>
      <c r="E238" s="46" t="s">
        <v>63</v>
      </c>
      <c r="F238" s="46">
        <v>1</v>
      </c>
      <c r="G238" s="46">
        <f>F238*2</f>
        <v>2</v>
      </c>
      <c r="H238" s="490">
        <f>'ANEXO - III –.Detalhamento do Q'!I7</f>
        <v>20769.740000000002</v>
      </c>
      <c r="I238" s="490">
        <f>H238*6</f>
        <v>124618.44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8.35" customHeight="1" x14ac:dyDescent="0.2">
      <c r="A239" s="507"/>
      <c r="B239" s="480"/>
      <c r="C239" s="480"/>
      <c r="D239" s="480"/>
      <c r="E239" s="46" t="s">
        <v>31</v>
      </c>
      <c r="F239" s="46">
        <v>1</v>
      </c>
      <c r="G239" s="46">
        <f>F239*2</f>
        <v>2</v>
      </c>
      <c r="H239" s="490"/>
      <c r="I239" s="490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8.35" customHeight="1" x14ac:dyDescent="0.2">
      <c r="A240" s="507"/>
      <c r="B240" s="78"/>
      <c r="C240" s="60"/>
      <c r="D240" s="116"/>
      <c r="E240" s="116"/>
      <c r="F240" s="116"/>
      <c r="G240" s="116"/>
      <c r="H240" s="116"/>
      <c r="I240" s="117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8.35" customHeight="1" x14ac:dyDescent="0.2">
      <c r="A241" s="507"/>
      <c r="B241" s="480" t="s">
        <v>103</v>
      </c>
      <c r="C241" s="481">
        <v>38</v>
      </c>
      <c r="D241" s="482">
        <v>1</v>
      </c>
      <c r="E241" s="46" t="s">
        <v>63</v>
      </c>
      <c r="F241" s="46">
        <v>1</v>
      </c>
      <c r="G241" s="46">
        <f>F241*2</f>
        <v>2</v>
      </c>
      <c r="H241" s="490">
        <f>'ANEXO - III –.Detalhamento do Q'!I7</f>
        <v>20769.740000000002</v>
      </c>
      <c r="I241" s="490">
        <f>H241*6</f>
        <v>124618.44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8.35" customHeight="1" x14ac:dyDescent="0.2">
      <c r="A242" s="507"/>
      <c r="B242" s="507"/>
      <c r="C242" s="481"/>
      <c r="D242" s="481"/>
      <c r="E242" s="46" t="s">
        <v>31</v>
      </c>
      <c r="F242" s="46">
        <v>1</v>
      </c>
      <c r="G242" s="46">
        <f>F242*2</f>
        <v>2</v>
      </c>
      <c r="H242" s="490"/>
      <c r="I242" s="490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8.35" customHeight="1" x14ac:dyDescent="0.2">
      <c r="A243" s="507"/>
      <c r="B243" s="118"/>
      <c r="C243" s="119"/>
      <c r="D243" s="120"/>
      <c r="E243" s="120"/>
      <c r="F243" s="120"/>
      <c r="G243" s="120"/>
      <c r="H243" s="120"/>
      <c r="I243" s="12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8.35" customHeight="1" x14ac:dyDescent="0.2">
      <c r="A244" s="507"/>
      <c r="B244" s="480" t="s">
        <v>104</v>
      </c>
      <c r="C244" s="481">
        <v>89</v>
      </c>
      <c r="D244" s="482">
        <v>2</v>
      </c>
      <c r="E244" s="47" t="s">
        <v>63</v>
      </c>
      <c r="F244" s="46">
        <v>1</v>
      </c>
      <c r="G244" s="62">
        <f>F244*2</f>
        <v>2</v>
      </c>
      <c r="H244" s="490">
        <f>'ANEXO - III –.Detalhamento do Q'!I11</f>
        <v>30431.4</v>
      </c>
      <c r="I244" s="478">
        <f>H244*6</f>
        <v>182588.40000000002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8.35" customHeight="1" x14ac:dyDescent="0.2">
      <c r="A245" s="507"/>
      <c r="B245" s="507"/>
      <c r="C245" s="507"/>
      <c r="D245" s="507"/>
      <c r="E245" s="47" t="s">
        <v>64</v>
      </c>
      <c r="F245" s="46">
        <v>1</v>
      </c>
      <c r="G245" s="62">
        <f>F245*2</f>
        <v>2</v>
      </c>
      <c r="H245" s="490"/>
      <c r="I245" s="490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8.35" customHeight="1" x14ac:dyDescent="0.2">
      <c r="A246" s="507"/>
      <c r="B246" s="480"/>
      <c r="C246" s="480"/>
      <c r="D246" s="480"/>
      <c r="E246" s="47" t="s">
        <v>31</v>
      </c>
      <c r="F246" s="46">
        <v>1</v>
      </c>
      <c r="G246" s="62">
        <f>F246*2</f>
        <v>2</v>
      </c>
      <c r="H246" s="490"/>
      <c r="I246" s="478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8.35" customHeight="1" x14ac:dyDescent="0.2">
      <c r="A247" s="507"/>
      <c r="B247" s="122"/>
      <c r="C247" s="119"/>
      <c r="D247" s="120"/>
      <c r="E247" s="123"/>
      <c r="F247" s="120"/>
      <c r="G247" s="120"/>
      <c r="H247" s="124"/>
      <c r="I247" s="125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8.35" customHeight="1" x14ac:dyDescent="0.2">
      <c r="A248" s="507"/>
      <c r="B248" s="480" t="s">
        <v>105</v>
      </c>
      <c r="C248" s="481">
        <v>24</v>
      </c>
      <c r="D248" s="482">
        <v>1</v>
      </c>
      <c r="E248" s="46" t="s">
        <v>63</v>
      </c>
      <c r="F248" s="46">
        <v>1</v>
      </c>
      <c r="G248" s="46">
        <f>F248*2</f>
        <v>2</v>
      </c>
      <c r="H248" s="490">
        <f>'ANEXO - III –.Detalhamento do Q'!I7</f>
        <v>20769.740000000002</v>
      </c>
      <c r="I248" s="490">
        <f>H248*6</f>
        <v>124618.44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8.35" customHeight="1" x14ac:dyDescent="0.2">
      <c r="A249" s="507"/>
      <c r="B249" s="480"/>
      <c r="C249" s="480"/>
      <c r="D249" s="480"/>
      <c r="E249" s="46" t="s">
        <v>31</v>
      </c>
      <c r="F249" s="46">
        <v>1</v>
      </c>
      <c r="G249" s="46">
        <f>F249*2</f>
        <v>2</v>
      </c>
      <c r="H249" s="490"/>
      <c r="I249" s="490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8.35" customHeight="1" x14ac:dyDescent="0.2">
      <c r="A250" s="507"/>
      <c r="B250" s="126"/>
      <c r="C250" s="119"/>
      <c r="D250" s="120"/>
      <c r="E250" s="123"/>
      <c r="F250" s="120"/>
      <c r="G250" s="120"/>
      <c r="H250" s="120"/>
      <c r="I250" s="12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8.35" customHeight="1" x14ac:dyDescent="0.2">
      <c r="A251" s="507"/>
      <c r="B251" s="480" t="s">
        <v>106</v>
      </c>
      <c r="C251" s="481">
        <v>40</v>
      </c>
      <c r="D251" s="482">
        <v>1</v>
      </c>
      <c r="E251" s="46" t="s">
        <v>63</v>
      </c>
      <c r="F251" s="46">
        <v>1</v>
      </c>
      <c r="G251" s="46">
        <f>F251*2</f>
        <v>2</v>
      </c>
      <c r="H251" s="490">
        <f>'ANEXO - III –.Detalhamento do Q'!I7</f>
        <v>20769.740000000002</v>
      </c>
      <c r="I251" s="490">
        <f>H251*6</f>
        <v>124618.44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8.35" customHeight="1" x14ac:dyDescent="0.2">
      <c r="A252" s="507"/>
      <c r="B252" s="480"/>
      <c r="C252" s="480"/>
      <c r="D252" s="480"/>
      <c r="E252" s="46" t="s">
        <v>31</v>
      </c>
      <c r="F252" s="46">
        <v>1</v>
      </c>
      <c r="G252" s="46">
        <f>F252*2</f>
        <v>2</v>
      </c>
      <c r="H252" s="490"/>
      <c r="I252" s="490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8.35" customHeight="1" x14ac:dyDescent="0.2">
      <c r="A253" s="507"/>
      <c r="B253" s="122"/>
      <c r="C253" s="119"/>
      <c r="D253" s="120"/>
      <c r="E253" s="123"/>
      <c r="F253" s="120"/>
      <c r="G253" s="120"/>
      <c r="H253" s="120"/>
      <c r="I253" s="12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8.35" customHeight="1" x14ac:dyDescent="0.2">
      <c r="A254" s="507"/>
      <c r="B254" s="480" t="s">
        <v>107</v>
      </c>
      <c r="C254" s="481">
        <v>42</v>
      </c>
      <c r="D254" s="482">
        <v>1</v>
      </c>
      <c r="E254" s="46" t="s">
        <v>63</v>
      </c>
      <c r="F254" s="46">
        <v>1</v>
      </c>
      <c r="G254" s="46">
        <f>F254*2</f>
        <v>2</v>
      </c>
      <c r="H254" s="490">
        <f>'ANEXO - III –.Detalhamento do Q'!I7</f>
        <v>20769.740000000002</v>
      </c>
      <c r="I254" s="490">
        <f>H254*6</f>
        <v>124618.44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8.35" customHeight="1" x14ac:dyDescent="0.2">
      <c r="A255" s="507"/>
      <c r="B255" s="480"/>
      <c r="C255" s="480"/>
      <c r="D255" s="480"/>
      <c r="E255" s="46" t="s">
        <v>31</v>
      </c>
      <c r="F255" s="46">
        <v>1</v>
      </c>
      <c r="G255" s="46">
        <f>F255*2</f>
        <v>2</v>
      </c>
      <c r="H255" s="490"/>
      <c r="I255" s="490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8.35" customHeight="1" x14ac:dyDescent="0.2">
      <c r="A256" s="507"/>
      <c r="B256" s="122"/>
      <c r="C256" s="119"/>
      <c r="D256" s="120"/>
      <c r="E256" s="123"/>
      <c r="F256" s="120"/>
      <c r="G256" s="120"/>
      <c r="H256" s="120"/>
      <c r="I256" s="12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8.35" customHeight="1" x14ac:dyDescent="0.2">
      <c r="A257" s="507"/>
      <c r="B257" s="480" t="s">
        <v>108</v>
      </c>
      <c r="C257" s="481">
        <v>24</v>
      </c>
      <c r="D257" s="482">
        <v>1</v>
      </c>
      <c r="E257" s="46" t="s">
        <v>63</v>
      </c>
      <c r="F257" s="46">
        <v>1</v>
      </c>
      <c r="G257" s="46">
        <f>F257*2</f>
        <v>2</v>
      </c>
      <c r="H257" s="490">
        <f>'ANEXO - III –.Detalhamento do Q'!I7</f>
        <v>20769.740000000002</v>
      </c>
      <c r="I257" s="490">
        <f>H257*6</f>
        <v>124618.44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8.35" customHeight="1" x14ac:dyDescent="0.2">
      <c r="A258" s="507"/>
      <c r="B258" s="507"/>
      <c r="C258" s="481"/>
      <c r="D258" s="481"/>
      <c r="E258" s="46" t="s">
        <v>31</v>
      </c>
      <c r="F258" s="46">
        <v>1</v>
      </c>
      <c r="G258" s="46">
        <f>F258*2</f>
        <v>2</v>
      </c>
      <c r="H258" s="490"/>
      <c r="I258" s="490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8.35" customHeight="1" x14ac:dyDescent="0.2">
      <c r="A259" s="507"/>
      <c r="B259" s="126"/>
      <c r="C259" s="119"/>
      <c r="D259" s="120"/>
      <c r="E259" s="123"/>
      <c r="F259" s="120"/>
      <c r="G259" s="120"/>
      <c r="H259" s="120"/>
      <c r="I259" s="12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8.35" customHeight="1" x14ac:dyDescent="0.2">
      <c r="A260" s="507"/>
      <c r="B260" s="492" t="s">
        <v>109</v>
      </c>
      <c r="C260" s="481">
        <v>39</v>
      </c>
      <c r="D260" s="482">
        <v>1</v>
      </c>
      <c r="E260" s="46" t="s">
        <v>63</v>
      </c>
      <c r="F260" s="46">
        <v>1</v>
      </c>
      <c r="G260" s="46">
        <f>F260*2</f>
        <v>2</v>
      </c>
      <c r="H260" s="490">
        <f>'ANEXO - III –.Detalhamento do Q'!I7</f>
        <v>20769.740000000002</v>
      </c>
      <c r="I260" s="490">
        <f>H260*6</f>
        <v>124618.44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8.35" customHeight="1" x14ac:dyDescent="0.2">
      <c r="A261" s="507"/>
      <c r="B261" s="492"/>
      <c r="C261" s="481"/>
      <c r="D261" s="481"/>
      <c r="E261" s="46" t="s">
        <v>31</v>
      </c>
      <c r="F261" s="46">
        <v>1</v>
      </c>
      <c r="G261" s="46">
        <f>F261*2</f>
        <v>2</v>
      </c>
      <c r="H261" s="490"/>
      <c r="I261" s="490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8.35" customHeight="1" x14ac:dyDescent="0.2">
      <c r="A262" s="85" t="s">
        <v>110</v>
      </c>
      <c r="B262" s="86"/>
      <c r="C262" s="127">
        <f>C223+C232+C235+C238+C241+C244+C248+C251+C254+C257+C260</f>
        <v>653</v>
      </c>
      <c r="D262" s="81"/>
      <c r="E262" s="81"/>
      <c r="F262" s="128"/>
      <c r="G262" s="128"/>
      <c r="H262" s="81"/>
      <c r="I262" s="102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8.35" customHeight="1" x14ac:dyDescent="0.2">
      <c r="A263" s="3" t="s">
        <v>858</v>
      </c>
      <c r="B263" s="3"/>
      <c r="C263" s="92">
        <v>11</v>
      </c>
      <c r="D263" s="93"/>
      <c r="E263" s="93"/>
      <c r="F263" s="93"/>
      <c r="G263" s="93"/>
      <c r="H263" s="111"/>
      <c r="I263" s="9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8.35" customHeight="1" x14ac:dyDescent="0.2">
      <c r="A264" s="493" t="s">
        <v>77</v>
      </c>
      <c r="B264" s="493"/>
      <c r="C264" s="129"/>
      <c r="D264" s="18"/>
      <c r="E264" s="18"/>
      <c r="F264" s="18"/>
      <c r="G264" s="18"/>
      <c r="H264" s="130">
        <f>H221+H223+H232+H235+H238+H241+H244+H248+H251++H254+H257+H260</f>
        <v>290362.45999999996</v>
      </c>
      <c r="I264" s="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8.35" customHeight="1" x14ac:dyDescent="0.2">
      <c r="A265" s="493" t="s">
        <v>78</v>
      </c>
      <c r="B265" s="493"/>
      <c r="C265" s="92"/>
      <c r="D265" s="93"/>
      <c r="E265" s="93"/>
      <c r="F265" s="93"/>
      <c r="G265" s="93">
        <f>SUM(G221:G264)</f>
        <v>58</v>
      </c>
      <c r="H265" s="111"/>
      <c r="I265" s="95">
        <f>H264*6</f>
        <v>1742174.7599999998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8.35" customHeight="1" x14ac:dyDescent="0.2">
      <c r="A266" s="112"/>
      <c r="B266" s="112"/>
      <c r="C266" s="4"/>
      <c r="D266" s="18"/>
      <c r="E266" s="18"/>
      <c r="F266" s="18"/>
      <c r="G266" s="18"/>
      <c r="H266" s="9"/>
      <c r="I266" s="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8.35" customHeight="1" x14ac:dyDescent="0.2">
      <c r="A267" s="112"/>
      <c r="B267" s="112"/>
      <c r="C267" s="4"/>
      <c r="D267" s="18"/>
      <c r="E267" s="18"/>
      <c r="F267" s="18"/>
      <c r="G267" s="18"/>
      <c r="H267" s="9"/>
      <c r="I267" s="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35.1" customHeight="1" x14ac:dyDescent="0.2">
      <c r="A268" s="112"/>
      <c r="B268" s="503" t="s">
        <v>111</v>
      </c>
      <c r="C268" s="503"/>
      <c r="D268" s="18"/>
      <c r="E268" s="18"/>
      <c r="F268" s="18"/>
      <c r="G268" s="18"/>
      <c r="H268" s="9"/>
      <c r="I268" s="9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8.35" customHeight="1" x14ac:dyDescent="0.2">
      <c r="A269" s="112"/>
      <c r="B269" s="16"/>
      <c r="C269" s="69"/>
      <c r="D269" s="18"/>
      <c r="E269" s="18"/>
      <c r="F269" s="18"/>
      <c r="G269" s="18"/>
      <c r="H269" s="9"/>
      <c r="I269" s="9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8.35" customHeight="1" x14ac:dyDescent="0.2">
      <c r="A270" s="112"/>
      <c r="B270" s="15" t="s">
        <v>23</v>
      </c>
      <c r="C270" s="8">
        <f>G223+G232+G235+G238+G241+G244+G248+G251+G254+G257+G260</f>
        <v>22</v>
      </c>
      <c r="D270" s="18"/>
      <c r="E270" s="18"/>
      <c r="F270" s="18"/>
      <c r="G270" s="18"/>
      <c r="H270" s="9"/>
      <c r="I270" s="9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8.35" customHeight="1" x14ac:dyDescent="0.2">
      <c r="A271" s="112"/>
      <c r="B271" s="15" t="s">
        <v>24</v>
      </c>
      <c r="C271" s="7">
        <f>G230</f>
        <v>1</v>
      </c>
      <c r="D271" s="18"/>
      <c r="E271" s="18"/>
      <c r="F271" s="18"/>
      <c r="G271" s="18"/>
      <c r="H271" s="9"/>
      <c r="I271" s="9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8.35" customHeight="1" x14ac:dyDescent="0.2">
      <c r="A272" s="112"/>
      <c r="B272" s="19" t="s">
        <v>25</v>
      </c>
      <c r="C272" s="8">
        <f>G224+G245</f>
        <v>4</v>
      </c>
      <c r="D272" s="18"/>
      <c r="E272" s="18"/>
      <c r="F272" s="18"/>
      <c r="G272" s="18"/>
      <c r="H272" s="9"/>
      <c r="I272" s="9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8.35" customHeight="1" x14ac:dyDescent="0.2">
      <c r="A273" s="112"/>
      <c r="B273" s="19" t="s">
        <v>26</v>
      </c>
      <c r="C273" s="8">
        <f>G224</f>
        <v>2</v>
      </c>
      <c r="D273" s="18"/>
      <c r="E273" s="18"/>
      <c r="F273" s="18"/>
      <c r="G273" s="18"/>
      <c r="H273" s="9"/>
      <c r="I273" s="9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8.35" customHeight="1" x14ac:dyDescent="0.2">
      <c r="A274" s="112"/>
      <c r="B274" s="19" t="s">
        <v>28</v>
      </c>
      <c r="C274" s="8">
        <f>G228</f>
        <v>1</v>
      </c>
      <c r="D274" s="18"/>
      <c r="E274" s="18"/>
      <c r="F274" s="18"/>
      <c r="G274" s="18"/>
      <c r="H274" s="9"/>
      <c r="I274" s="9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8.35" customHeight="1" x14ac:dyDescent="0.2">
      <c r="A275" s="112"/>
      <c r="B275" s="15" t="s">
        <v>80</v>
      </c>
      <c r="C275" s="8">
        <f>G228</f>
        <v>1</v>
      </c>
      <c r="D275" s="18"/>
      <c r="E275" s="18"/>
      <c r="F275" s="18"/>
      <c r="G275" s="18"/>
      <c r="H275" s="9"/>
      <c r="I275" s="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8.35" customHeight="1" x14ac:dyDescent="0.2">
      <c r="A276" s="112"/>
      <c r="B276" s="15" t="s">
        <v>31</v>
      </c>
      <c r="C276" s="8">
        <f>G226+G233+G236+G239+G242+G246+G249+G252+G255+G258+G261</f>
        <v>22</v>
      </c>
      <c r="D276" s="18"/>
      <c r="E276" s="18"/>
      <c r="F276" s="18"/>
      <c r="G276" s="18"/>
      <c r="H276" s="9"/>
      <c r="I276" s="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8.35" customHeight="1" x14ac:dyDescent="0.2">
      <c r="A277" s="96"/>
      <c r="B277" s="15" t="s">
        <v>32</v>
      </c>
      <c r="C277" s="8">
        <f>G227</f>
        <v>4</v>
      </c>
      <c r="D277" s="18"/>
      <c r="E277" s="131"/>
      <c r="F277" s="18"/>
      <c r="G277" s="18"/>
      <c r="H277" s="18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8.35" customHeight="1" x14ac:dyDescent="0.2">
      <c r="A278" s="96"/>
      <c r="B278" s="19" t="s">
        <v>81</v>
      </c>
      <c r="C278" s="47">
        <v>1</v>
      </c>
      <c r="D278" s="18"/>
      <c r="E278" s="131"/>
      <c r="F278" s="18"/>
      <c r="G278" s="18"/>
      <c r="H278" s="18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8.35" customHeight="1" x14ac:dyDescent="0.2">
      <c r="A279" s="96"/>
      <c r="B279" s="132" t="s">
        <v>112</v>
      </c>
      <c r="C279" s="22">
        <f>SUM(C270:C278)</f>
        <v>58</v>
      </c>
      <c r="D279" s="18"/>
      <c r="E279" s="131"/>
      <c r="F279" s="18"/>
      <c r="G279" s="18"/>
      <c r="H279" s="18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8.35" customHeight="1" x14ac:dyDescent="0.2">
      <c r="A280" s="96"/>
      <c r="B280" s="133"/>
      <c r="C280" s="134"/>
      <c r="D280" s="18"/>
      <c r="E280" s="131"/>
      <c r="F280" s="18"/>
      <c r="G280" s="18"/>
      <c r="H280" s="18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8.35" customHeight="1" x14ac:dyDescent="0.2">
      <c r="A281" s="3"/>
      <c r="B281" s="3"/>
      <c r="C281" s="4"/>
      <c r="D281" s="18"/>
      <c r="E281" s="18"/>
      <c r="F281" s="18"/>
      <c r="G281" s="18"/>
      <c r="H281" s="18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8.35" customHeight="1" x14ac:dyDescent="0.2">
      <c r="A282" s="510" t="s">
        <v>9</v>
      </c>
      <c r="B282" s="501" t="s">
        <v>856</v>
      </c>
      <c r="C282" s="480" t="s">
        <v>55</v>
      </c>
      <c r="D282" s="481" t="s">
        <v>56</v>
      </c>
      <c r="E282" s="460" t="s">
        <v>57</v>
      </c>
      <c r="F282" s="460"/>
      <c r="G282" s="460"/>
      <c r="H282" s="480" t="s">
        <v>58</v>
      </c>
      <c r="I282" s="502" t="s">
        <v>855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38.25" customHeight="1" x14ac:dyDescent="0.2">
      <c r="A283" s="510"/>
      <c r="B283" s="481"/>
      <c r="C283" s="481"/>
      <c r="D283" s="481"/>
      <c r="E283" s="435" t="s">
        <v>21</v>
      </c>
      <c r="F283" s="20" t="s">
        <v>59</v>
      </c>
      <c r="G283" s="453" t="s">
        <v>857</v>
      </c>
      <c r="H283" s="480"/>
      <c r="I283" s="480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8.35" customHeight="1" x14ac:dyDescent="0.2">
      <c r="A284" s="136"/>
      <c r="B284" s="46"/>
      <c r="C284" s="47"/>
      <c r="D284" s="46"/>
      <c r="E284" s="47" t="s">
        <v>60</v>
      </c>
      <c r="F284" s="47">
        <v>1</v>
      </c>
      <c r="G284" s="47">
        <v>1</v>
      </c>
      <c r="H284" s="53">
        <f>'ENCARREGADO 30%'!I131</f>
        <v>6358.55</v>
      </c>
      <c r="I284" s="53">
        <f>H284*6</f>
        <v>38151.300000000003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8.35" customHeight="1" x14ac:dyDescent="0.2">
      <c r="A285" s="71"/>
      <c r="B285" s="71"/>
      <c r="C285" s="71"/>
      <c r="D285" s="71"/>
      <c r="E285" s="71"/>
      <c r="F285" s="71"/>
      <c r="G285" s="71"/>
      <c r="H285" s="71"/>
      <c r="I285" s="7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8.35" customHeight="1" x14ac:dyDescent="0.2">
      <c r="A286" s="492" t="s">
        <v>113</v>
      </c>
      <c r="B286" s="480" t="s">
        <v>114</v>
      </c>
      <c r="C286" s="481">
        <v>147</v>
      </c>
      <c r="D286" s="482">
        <v>2</v>
      </c>
      <c r="E286" s="47" t="s">
        <v>63</v>
      </c>
      <c r="F286" s="46">
        <v>1</v>
      </c>
      <c r="G286" s="62">
        <f>F286*2</f>
        <v>2</v>
      </c>
      <c r="H286" s="511">
        <f>'ANEXO - III –.Detalhamento do Q'!I11</f>
        <v>30431.4</v>
      </c>
      <c r="I286" s="490">
        <f>H286*6</f>
        <v>182588.40000000002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8.35" customHeight="1" x14ac:dyDescent="0.2">
      <c r="A287" s="492"/>
      <c r="B287" s="492"/>
      <c r="C287" s="492"/>
      <c r="D287" s="492"/>
      <c r="E287" s="47" t="s">
        <v>64</v>
      </c>
      <c r="F287" s="46">
        <v>1</v>
      </c>
      <c r="G287" s="62">
        <f>F287*2</f>
        <v>2</v>
      </c>
      <c r="H287" s="511"/>
      <c r="I287" s="490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8.35" customHeight="1" x14ac:dyDescent="0.2">
      <c r="A288" s="492"/>
      <c r="B288" s="480"/>
      <c r="C288" s="480"/>
      <c r="D288" s="480"/>
      <c r="E288" s="47" t="s">
        <v>31</v>
      </c>
      <c r="F288" s="46">
        <v>1</v>
      </c>
      <c r="G288" s="62">
        <f>F288*2</f>
        <v>2</v>
      </c>
      <c r="H288" s="511"/>
      <c r="I288" s="490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8.35" customHeight="1" x14ac:dyDescent="0.2">
      <c r="A289" s="492"/>
      <c r="B289" s="137"/>
      <c r="C289" s="114"/>
      <c r="D289" s="76"/>
      <c r="E289" s="138"/>
      <c r="F289" s="76"/>
      <c r="G289" s="76"/>
      <c r="H289" s="139"/>
      <c r="I289" s="140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8.35" customHeight="1" x14ac:dyDescent="0.2">
      <c r="A290" s="492"/>
      <c r="B290" s="480" t="s">
        <v>115</v>
      </c>
      <c r="C290" s="481">
        <v>42</v>
      </c>
      <c r="D290" s="482">
        <v>1</v>
      </c>
      <c r="E290" s="46" t="s">
        <v>63</v>
      </c>
      <c r="F290" s="46">
        <v>1</v>
      </c>
      <c r="G290" s="46">
        <f>F290*2</f>
        <v>2</v>
      </c>
      <c r="H290" s="511">
        <f>'ANEXO - III –.Detalhamento do Q'!I7</f>
        <v>20769.740000000002</v>
      </c>
      <c r="I290" s="490">
        <f>H290*6</f>
        <v>124618.44</v>
      </c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8.35" customHeight="1" x14ac:dyDescent="0.2">
      <c r="A291" s="492"/>
      <c r="B291" s="480"/>
      <c r="C291" s="480"/>
      <c r="D291" s="480"/>
      <c r="E291" s="46" t="s">
        <v>31</v>
      </c>
      <c r="F291" s="46">
        <v>1</v>
      </c>
      <c r="G291" s="46">
        <f>F291*2</f>
        <v>2</v>
      </c>
      <c r="H291" s="511"/>
      <c r="I291" s="490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8.35" customHeight="1" x14ac:dyDescent="0.2">
      <c r="A292" s="492"/>
      <c r="B292" s="78"/>
      <c r="C292" s="60"/>
      <c r="D292" s="116"/>
      <c r="E292" s="141"/>
      <c r="F292" s="116"/>
      <c r="G292" s="116"/>
      <c r="H292" s="142"/>
      <c r="I292" s="140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8.35" customHeight="1" x14ac:dyDescent="0.2">
      <c r="A293" s="492"/>
      <c r="B293" s="480" t="s">
        <v>116</v>
      </c>
      <c r="C293" s="481">
        <v>70</v>
      </c>
      <c r="D293" s="482">
        <v>2</v>
      </c>
      <c r="E293" s="47" t="s">
        <v>63</v>
      </c>
      <c r="F293" s="46">
        <v>1</v>
      </c>
      <c r="G293" s="62">
        <f>F293*2</f>
        <v>2</v>
      </c>
      <c r="H293" s="511">
        <f>'ANEXO - III –.Detalhamento do Q'!I11</f>
        <v>30431.4</v>
      </c>
      <c r="I293" s="490">
        <f>H293*6</f>
        <v>182588.40000000002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8.35" customHeight="1" x14ac:dyDescent="0.2">
      <c r="A294" s="492"/>
      <c r="B294" s="492"/>
      <c r="C294" s="492"/>
      <c r="D294" s="492"/>
      <c r="E294" s="47" t="s">
        <v>64</v>
      </c>
      <c r="F294" s="46">
        <v>1</v>
      </c>
      <c r="G294" s="62">
        <f>F294*2</f>
        <v>2</v>
      </c>
      <c r="H294" s="511"/>
      <c r="I294" s="490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8.35" customHeight="1" x14ac:dyDescent="0.2">
      <c r="A295" s="492"/>
      <c r="B295" s="480"/>
      <c r="C295" s="480"/>
      <c r="D295" s="480"/>
      <c r="E295" s="47" t="s">
        <v>31</v>
      </c>
      <c r="F295" s="46">
        <v>1</v>
      </c>
      <c r="G295" s="62">
        <f>F295*2</f>
        <v>2</v>
      </c>
      <c r="H295" s="511"/>
      <c r="I295" s="490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8.35" customHeight="1" x14ac:dyDescent="0.2">
      <c r="A296" s="492"/>
      <c r="B296" s="78"/>
      <c r="C296" s="60"/>
      <c r="D296" s="116"/>
      <c r="E296" s="141"/>
      <c r="F296" s="116"/>
      <c r="G296" s="116"/>
      <c r="H296" s="142"/>
      <c r="I296" s="140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8.35" customHeight="1" x14ac:dyDescent="0.2">
      <c r="A297" s="492"/>
      <c r="B297" s="492" t="s">
        <v>117</v>
      </c>
      <c r="C297" s="481">
        <v>198</v>
      </c>
      <c r="D297" s="482">
        <v>3</v>
      </c>
      <c r="E297" s="46" t="s">
        <v>63</v>
      </c>
      <c r="F297" s="46">
        <v>1</v>
      </c>
      <c r="G297" s="62">
        <f>F297*2</f>
        <v>2</v>
      </c>
      <c r="H297" s="511">
        <f>'ANEXO - III –.Detalhamento do Q'!I16</f>
        <v>45158.99</v>
      </c>
      <c r="I297" s="478">
        <f>H297*6</f>
        <v>270953.94</v>
      </c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8.35" customHeight="1" x14ac:dyDescent="0.2">
      <c r="A298" s="492"/>
      <c r="B298" s="492"/>
      <c r="C298" s="492"/>
      <c r="D298" s="492"/>
      <c r="E298" s="47" t="s">
        <v>64</v>
      </c>
      <c r="F298" s="46">
        <v>1</v>
      </c>
      <c r="G298" s="62">
        <f>F298*2</f>
        <v>2</v>
      </c>
      <c r="H298" s="511"/>
      <c r="I298" s="478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8.35" customHeight="1" x14ac:dyDescent="0.2">
      <c r="A299" s="492"/>
      <c r="B299" s="492"/>
      <c r="C299" s="492"/>
      <c r="D299" s="492"/>
      <c r="E299" s="46" t="s">
        <v>28</v>
      </c>
      <c r="F299" s="46">
        <v>1</v>
      </c>
      <c r="G299" s="62">
        <f>F299*2</f>
        <v>2</v>
      </c>
      <c r="H299" s="511"/>
      <c r="I299" s="478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8.35" customHeight="1" x14ac:dyDescent="0.2">
      <c r="A300" s="492"/>
      <c r="B300" s="492"/>
      <c r="C300" s="492"/>
      <c r="D300" s="492"/>
      <c r="E300" s="46" t="s">
        <v>31</v>
      </c>
      <c r="F300" s="46">
        <v>1</v>
      </c>
      <c r="G300" s="62">
        <f>F300*2</f>
        <v>2</v>
      </c>
      <c r="H300" s="511"/>
      <c r="I300" s="478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38.25" x14ac:dyDescent="0.2">
      <c r="A301" s="492"/>
      <c r="B301" s="492"/>
      <c r="C301" s="481"/>
      <c r="D301" s="481"/>
      <c r="E301" s="47" t="s">
        <v>65</v>
      </c>
      <c r="F301" s="46">
        <v>1</v>
      </c>
      <c r="G301" s="62">
        <f>F301</f>
        <v>1</v>
      </c>
      <c r="H301" s="511"/>
      <c r="I301" s="478"/>
      <c r="J301" s="3"/>
      <c r="K301" s="3"/>
      <c r="L301" s="18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8.35" customHeight="1" x14ac:dyDescent="0.2">
      <c r="A302" s="492"/>
      <c r="B302" s="104"/>
      <c r="C302" s="60"/>
      <c r="D302" s="116"/>
      <c r="E302" s="141"/>
      <c r="F302" s="116"/>
      <c r="G302" s="116"/>
      <c r="H302" s="142"/>
      <c r="I302" s="140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8.35" customHeight="1" x14ac:dyDescent="0.2">
      <c r="A303" s="492"/>
      <c r="B303" s="492" t="s">
        <v>118</v>
      </c>
      <c r="C303" s="481">
        <v>64</v>
      </c>
      <c r="D303" s="482">
        <v>2</v>
      </c>
      <c r="E303" s="47" t="s">
        <v>63</v>
      </c>
      <c r="F303" s="46">
        <v>1</v>
      </c>
      <c r="G303" s="62">
        <f>F303*2</f>
        <v>2</v>
      </c>
      <c r="H303" s="511">
        <f>'ANEXO - III –.Detalhamento do Q'!I11</f>
        <v>30431.4</v>
      </c>
      <c r="I303" s="477">
        <f>H303*6</f>
        <v>182588.40000000002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8.35" customHeight="1" x14ac:dyDescent="0.2">
      <c r="A304" s="492"/>
      <c r="B304" s="492"/>
      <c r="C304" s="492"/>
      <c r="D304" s="492"/>
      <c r="E304" s="47" t="s">
        <v>64</v>
      </c>
      <c r="F304" s="46">
        <v>1</v>
      </c>
      <c r="G304" s="62">
        <f>F304*2</f>
        <v>2</v>
      </c>
      <c r="H304" s="511"/>
      <c r="I304" s="478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8.35" customHeight="1" x14ac:dyDescent="0.2">
      <c r="A305" s="492"/>
      <c r="B305" s="492"/>
      <c r="C305" s="481"/>
      <c r="D305" s="481"/>
      <c r="E305" s="47" t="s">
        <v>31</v>
      </c>
      <c r="F305" s="46">
        <v>1</v>
      </c>
      <c r="G305" s="62">
        <f>F305*2</f>
        <v>2</v>
      </c>
      <c r="H305" s="511"/>
      <c r="I305" s="47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8.35" customHeight="1" x14ac:dyDescent="0.2">
      <c r="A306" s="492"/>
      <c r="B306" s="104"/>
      <c r="C306" s="60"/>
      <c r="D306" s="116"/>
      <c r="E306" s="141"/>
      <c r="F306" s="116"/>
      <c r="G306" s="116"/>
      <c r="H306" s="143"/>
      <c r="I306" s="11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8.35" customHeight="1" x14ac:dyDescent="0.2">
      <c r="A307" s="492"/>
      <c r="B307" s="492" t="s">
        <v>119</v>
      </c>
      <c r="C307" s="481">
        <v>41</v>
      </c>
      <c r="D307" s="482">
        <v>1</v>
      </c>
      <c r="E307" s="46" t="s">
        <v>63</v>
      </c>
      <c r="F307" s="46">
        <v>1</v>
      </c>
      <c r="G307" s="46">
        <f>F307*2</f>
        <v>2</v>
      </c>
      <c r="H307" s="511">
        <f>'ANEXO - III –.Detalhamento do Q'!I7</f>
        <v>20769.740000000002</v>
      </c>
      <c r="I307" s="490">
        <f>H307*6</f>
        <v>124618.44</v>
      </c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8.35" customHeight="1" x14ac:dyDescent="0.2">
      <c r="A308" s="492"/>
      <c r="B308" s="492"/>
      <c r="C308" s="481"/>
      <c r="D308" s="481"/>
      <c r="E308" s="46" t="s">
        <v>31</v>
      </c>
      <c r="F308" s="46">
        <v>1</v>
      </c>
      <c r="G308" s="46">
        <f>F308*2</f>
        <v>2</v>
      </c>
      <c r="H308" s="511"/>
      <c r="I308" s="490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8.35" customHeight="1" x14ac:dyDescent="0.2">
      <c r="A309" s="492"/>
      <c r="B309" s="104"/>
      <c r="C309" s="60"/>
      <c r="D309" s="116"/>
      <c r="E309" s="141"/>
      <c r="F309" s="116"/>
      <c r="G309" s="116"/>
      <c r="H309" s="143"/>
      <c r="I309" s="11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8.35" customHeight="1" x14ac:dyDescent="0.2">
      <c r="A310" s="492"/>
      <c r="B310" s="492" t="s">
        <v>120</v>
      </c>
      <c r="C310" s="481">
        <v>100</v>
      </c>
      <c r="D310" s="482">
        <v>2</v>
      </c>
      <c r="E310" s="47" t="s">
        <v>63</v>
      </c>
      <c r="F310" s="46">
        <v>1</v>
      </c>
      <c r="G310" s="62">
        <f>F310*2</f>
        <v>2</v>
      </c>
      <c r="H310" s="511">
        <f>'ANEXO - III –.Detalhamento do Q'!I11</f>
        <v>30431.4</v>
      </c>
      <c r="I310" s="490">
        <f>H310*6</f>
        <v>182588.40000000002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8.35" customHeight="1" x14ac:dyDescent="0.2">
      <c r="A311" s="492"/>
      <c r="B311" s="492"/>
      <c r="C311" s="492"/>
      <c r="D311" s="492"/>
      <c r="E311" s="47" t="s">
        <v>64</v>
      </c>
      <c r="F311" s="46">
        <v>1</v>
      </c>
      <c r="G311" s="62">
        <f>F311*2</f>
        <v>2</v>
      </c>
      <c r="H311" s="511"/>
      <c r="I311" s="490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8.35" customHeight="1" x14ac:dyDescent="0.2">
      <c r="A312" s="492"/>
      <c r="B312" s="492"/>
      <c r="C312" s="481"/>
      <c r="D312" s="481"/>
      <c r="E312" s="47" t="s">
        <v>31</v>
      </c>
      <c r="F312" s="46">
        <v>1</v>
      </c>
      <c r="G312" s="62">
        <f>F312*2</f>
        <v>2</v>
      </c>
      <c r="H312" s="511"/>
      <c r="I312" s="490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8.35" customHeight="1" x14ac:dyDescent="0.2">
      <c r="A313" s="492"/>
      <c r="B313" s="104"/>
      <c r="C313" s="60"/>
      <c r="D313" s="116"/>
      <c r="E313" s="141"/>
      <c r="F313" s="116"/>
      <c r="G313" s="116"/>
      <c r="H313" s="143"/>
      <c r="I313" s="117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8.35" customHeight="1" x14ac:dyDescent="0.2">
      <c r="A314" s="492"/>
      <c r="B314" s="492" t="s">
        <v>121</v>
      </c>
      <c r="C314" s="481">
        <v>73</v>
      </c>
      <c r="D314" s="482">
        <v>2</v>
      </c>
      <c r="E314" s="47" t="s">
        <v>63</v>
      </c>
      <c r="F314" s="46">
        <v>1</v>
      </c>
      <c r="G314" s="62">
        <f>F314*2</f>
        <v>2</v>
      </c>
      <c r="H314" s="511">
        <f>'ANEXO - III –.Detalhamento do Q'!I11</f>
        <v>30431.4</v>
      </c>
      <c r="I314" s="490">
        <f>H314*6</f>
        <v>182588.40000000002</v>
      </c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8.35" customHeight="1" x14ac:dyDescent="0.2">
      <c r="A315" s="492"/>
      <c r="B315" s="492"/>
      <c r="C315" s="492"/>
      <c r="D315" s="492"/>
      <c r="E315" s="47" t="s">
        <v>64</v>
      </c>
      <c r="F315" s="46">
        <v>1</v>
      </c>
      <c r="G315" s="62">
        <f>F315*2</f>
        <v>2</v>
      </c>
      <c r="H315" s="511"/>
      <c r="I315" s="490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8.35" customHeight="1" x14ac:dyDescent="0.2">
      <c r="A316" s="492"/>
      <c r="B316" s="492"/>
      <c r="C316" s="481"/>
      <c r="D316" s="481"/>
      <c r="E316" s="47" t="s">
        <v>31</v>
      </c>
      <c r="F316" s="46">
        <v>1</v>
      </c>
      <c r="G316" s="62">
        <f>F316*2</f>
        <v>2</v>
      </c>
      <c r="H316" s="511"/>
      <c r="I316" s="490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8.35" customHeight="1" x14ac:dyDescent="0.2">
      <c r="A317" s="85" t="s">
        <v>110</v>
      </c>
      <c r="B317" s="86"/>
      <c r="C317" s="127">
        <f>SUM(C286:C316)</f>
        <v>735</v>
      </c>
      <c r="D317" s="81"/>
      <c r="E317" s="81"/>
      <c r="F317" s="128"/>
      <c r="G317" s="128"/>
      <c r="H317" s="144"/>
      <c r="I317" s="102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8.35" customHeight="1" x14ac:dyDescent="0.2">
      <c r="A318" s="3" t="s">
        <v>858</v>
      </c>
      <c r="B318" s="3"/>
      <c r="C318" s="92">
        <v>8</v>
      </c>
      <c r="D318" s="93"/>
      <c r="E318" s="93"/>
      <c r="F318" s="93"/>
      <c r="G318" s="93"/>
      <c r="H318" s="111"/>
      <c r="I318" s="110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8.35" customHeight="1" x14ac:dyDescent="0.2">
      <c r="A319" s="493" t="s">
        <v>77</v>
      </c>
      <c r="B319" s="493"/>
      <c r="C319" s="129"/>
      <c r="D319" s="18"/>
      <c r="E319" s="18"/>
      <c r="F319" s="18"/>
      <c r="G319" s="18"/>
      <c r="H319" s="9">
        <f>SUM(H284:H318)</f>
        <v>245214.01999999996</v>
      </c>
      <c r="I319" s="145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8.35" customHeight="1" x14ac:dyDescent="0.2">
      <c r="A320" s="493" t="s">
        <v>78</v>
      </c>
      <c r="B320" s="493"/>
      <c r="C320" s="92"/>
      <c r="D320" s="93"/>
      <c r="E320" s="93"/>
      <c r="F320" s="93"/>
      <c r="G320" s="93">
        <f>SUM(G284:G319)</f>
        <v>48</v>
      </c>
      <c r="H320" s="111"/>
      <c r="I320" s="110">
        <f>H319*6</f>
        <v>1471284.1199999996</v>
      </c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8.35" customHeight="1" x14ac:dyDescent="0.2">
      <c r="A321" s="112"/>
      <c r="B321" s="112"/>
      <c r="C321" s="4"/>
      <c r="D321" s="18"/>
      <c r="E321" s="18"/>
      <c r="F321" s="18"/>
      <c r="G321" s="18"/>
      <c r="H321" s="9"/>
      <c r="I321" s="9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8.35" customHeight="1" x14ac:dyDescent="0.2">
      <c r="A322" s="112"/>
      <c r="B322" s="112"/>
      <c r="C322" s="4"/>
      <c r="D322" s="18"/>
      <c r="E322" s="18"/>
      <c r="F322" s="18"/>
      <c r="G322" s="18"/>
      <c r="H322" s="9"/>
      <c r="I322" s="9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35.1" customHeight="1" x14ac:dyDescent="0.2">
      <c r="A323" s="112"/>
      <c r="B323" s="503" t="s">
        <v>122</v>
      </c>
      <c r="C323" s="503"/>
      <c r="D323" s="18"/>
      <c r="E323" s="18"/>
      <c r="F323" s="18"/>
      <c r="G323" s="18"/>
      <c r="H323" s="9"/>
      <c r="I323" s="9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8.35" customHeight="1" x14ac:dyDescent="0.2">
      <c r="A324" s="112"/>
      <c r="B324" s="16"/>
      <c r="C324" s="69"/>
      <c r="D324" s="18"/>
      <c r="E324" s="18"/>
      <c r="F324" s="18"/>
      <c r="G324" s="18"/>
      <c r="H324" s="9"/>
      <c r="I324" s="9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8.35" customHeight="1" x14ac:dyDescent="0.2">
      <c r="A325" s="112"/>
      <c r="B325" s="15" t="s">
        <v>23</v>
      </c>
      <c r="C325" s="8">
        <f>G286+G290+G293+G297+G303+G307+G310+G314</f>
        <v>16</v>
      </c>
      <c r="D325" s="18"/>
      <c r="E325" s="18"/>
      <c r="F325" s="18"/>
      <c r="G325" s="18"/>
      <c r="H325" s="9"/>
      <c r="I325" s="9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8.35" customHeight="1" x14ac:dyDescent="0.2">
      <c r="A326" s="112"/>
      <c r="B326" s="15" t="s">
        <v>24</v>
      </c>
      <c r="C326" s="7">
        <v>0</v>
      </c>
      <c r="D326" s="18"/>
      <c r="E326" s="18"/>
      <c r="F326" s="18"/>
      <c r="G326" s="18"/>
      <c r="H326" s="9"/>
      <c r="I326" s="9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8.35" customHeight="1" x14ac:dyDescent="0.2">
      <c r="A327" s="112"/>
      <c r="B327" s="19" t="s">
        <v>25</v>
      </c>
      <c r="C327" s="8">
        <f>G287+G294+G298+G304+G311+G315</f>
        <v>12</v>
      </c>
      <c r="D327" s="18"/>
      <c r="E327" s="18"/>
      <c r="F327" s="18"/>
      <c r="G327" s="18"/>
      <c r="H327" s="9"/>
      <c r="I327" s="9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8.35" customHeight="1" x14ac:dyDescent="0.2">
      <c r="A328" s="112"/>
      <c r="B328" s="19" t="s">
        <v>26</v>
      </c>
      <c r="C328" s="8">
        <f>G301</f>
        <v>1</v>
      </c>
      <c r="D328" s="18"/>
      <c r="E328" s="18"/>
      <c r="F328" s="18"/>
      <c r="G328" s="18"/>
      <c r="H328" s="9"/>
      <c r="I328" s="9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8.35" customHeight="1" x14ac:dyDescent="0.2">
      <c r="A329" s="112"/>
      <c r="B329" s="19" t="s">
        <v>28</v>
      </c>
      <c r="C329" s="8">
        <f>G299</f>
        <v>2</v>
      </c>
      <c r="D329" s="18"/>
      <c r="E329" s="18"/>
      <c r="F329" s="18"/>
      <c r="G329" s="18"/>
      <c r="H329" s="9"/>
      <c r="I329" s="9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8.35" customHeight="1" x14ac:dyDescent="0.2">
      <c r="A330" s="112"/>
      <c r="B330" s="15" t="s">
        <v>80</v>
      </c>
      <c r="C330" s="7">
        <v>0</v>
      </c>
      <c r="D330" s="18"/>
      <c r="E330" s="18"/>
      <c r="F330" s="18"/>
      <c r="G330" s="18"/>
      <c r="H330" s="9"/>
      <c r="I330" s="9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8.35" customHeight="1" x14ac:dyDescent="0.2">
      <c r="A331" s="112"/>
      <c r="B331" s="15" t="s">
        <v>31</v>
      </c>
      <c r="C331" s="8">
        <f>G288+G291+G295+G300+G305+G308+G312+G316</f>
        <v>16</v>
      </c>
      <c r="D331" s="18"/>
      <c r="E331" s="18"/>
      <c r="F331" s="18"/>
      <c r="G331" s="18"/>
      <c r="H331" s="9"/>
      <c r="I331" s="9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8.35" customHeight="1" x14ac:dyDescent="0.2">
      <c r="A332" s="112"/>
      <c r="B332" s="15" t="s">
        <v>32</v>
      </c>
      <c r="C332" s="7">
        <v>0</v>
      </c>
      <c r="D332" s="18"/>
      <c r="E332" s="18"/>
      <c r="F332" s="18"/>
      <c r="G332" s="18"/>
      <c r="H332" s="9"/>
      <c r="I332" s="9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8.35" customHeight="1" x14ac:dyDescent="0.2">
      <c r="A333" s="112"/>
      <c r="B333" s="19" t="s">
        <v>81</v>
      </c>
      <c r="C333" s="47">
        <v>1</v>
      </c>
      <c r="D333" s="18"/>
      <c r="E333" s="18"/>
      <c r="F333" s="18"/>
      <c r="G333" s="18"/>
      <c r="H333" s="9"/>
      <c r="I333" s="9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8.35" customHeight="1" x14ac:dyDescent="0.2">
      <c r="A334" s="112"/>
      <c r="B334" s="88" t="s">
        <v>96</v>
      </c>
      <c r="C334" s="8">
        <f>SUM(C325:C333)</f>
        <v>48</v>
      </c>
      <c r="D334" s="18"/>
      <c r="E334" s="18"/>
      <c r="F334" s="18"/>
      <c r="G334" s="18"/>
      <c r="H334" s="9"/>
      <c r="I334" s="9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8.35" customHeight="1" x14ac:dyDescent="0.2">
      <c r="A335" s="112"/>
      <c r="B335" s="112"/>
      <c r="C335" s="146"/>
      <c r="D335" s="18"/>
      <c r="E335" s="18"/>
      <c r="F335" s="18"/>
      <c r="G335" s="18"/>
      <c r="H335" s="9"/>
      <c r="I335" s="9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8.35" customHeight="1" x14ac:dyDescent="0.2">
      <c r="A336" s="3"/>
      <c r="B336" s="3"/>
      <c r="C336" s="4"/>
      <c r="D336" s="18"/>
      <c r="E336" s="18"/>
      <c r="F336" s="18"/>
      <c r="G336" s="18"/>
      <c r="H336" s="18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8.35" customHeight="1" x14ac:dyDescent="0.2">
      <c r="A337" s="3"/>
      <c r="B337" s="3"/>
      <c r="C337" s="3"/>
      <c r="D337" s="18"/>
      <c r="E337" s="18"/>
      <c r="F337" s="18"/>
      <c r="G337" s="18"/>
      <c r="H337" s="18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8.35" customHeight="1" x14ac:dyDescent="0.2">
      <c r="A338" s="512" t="s">
        <v>10</v>
      </c>
      <c r="B338" s="501" t="s">
        <v>856</v>
      </c>
      <c r="C338" s="480" t="s">
        <v>55</v>
      </c>
      <c r="D338" s="481" t="s">
        <v>56</v>
      </c>
      <c r="E338" s="460" t="s">
        <v>57</v>
      </c>
      <c r="F338" s="460"/>
      <c r="G338" s="460"/>
      <c r="H338" s="480" t="s">
        <v>58</v>
      </c>
      <c r="I338" s="502" t="s">
        <v>855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38.25" customHeight="1" x14ac:dyDescent="0.2">
      <c r="A339" s="512"/>
      <c r="B339" s="481"/>
      <c r="C339" s="481"/>
      <c r="D339" s="481"/>
      <c r="E339" s="435" t="s">
        <v>21</v>
      </c>
      <c r="F339" s="20" t="s">
        <v>59</v>
      </c>
      <c r="G339" s="453" t="s">
        <v>857</v>
      </c>
      <c r="H339" s="480"/>
      <c r="I339" s="480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8.35" customHeight="1" x14ac:dyDescent="0.2">
      <c r="A340" s="4"/>
      <c r="B340" s="46"/>
      <c r="C340" s="47"/>
      <c r="D340" s="46"/>
      <c r="E340" s="47" t="s">
        <v>60</v>
      </c>
      <c r="F340" s="47">
        <v>1</v>
      </c>
      <c r="G340" s="47">
        <v>1</v>
      </c>
      <c r="H340" s="53">
        <f>'ENCARREGADO 30%'!I131</f>
        <v>6358.55</v>
      </c>
      <c r="I340" s="53">
        <f>H340*6</f>
        <v>38151.300000000003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8.35" customHeight="1" x14ac:dyDescent="0.2">
      <c r="A341" s="54"/>
      <c r="B341" s="71"/>
      <c r="C341" s="71"/>
      <c r="D341" s="74"/>
      <c r="E341" s="74"/>
      <c r="F341" s="74"/>
      <c r="G341" s="74"/>
      <c r="H341" s="74"/>
      <c r="I341" s="74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8.35" customHeight="1" x14ac:dyDescent="0.2">
      <c r="A342" s="507" t="s">
        <v>123</v>
      </c>
      <c r="B342" s="480" t="s">
        <v>124</v>
      </c>
      <c r="C342" s="481">
        <v>224</v>
      </c>
      <c r="D342" s="482">
        <v>4</v>
      </c>
      <c r="E342" s="47" t="s">
        <v>63</v>
      </c>
      <c r="F342" s="46">
        <v>1</v>
      </c>
      <c r="G342" s="62">
        <f>F342*2</f>
        <v>2</v>
      </c>
      <c r="H342" s="490">
        <f>'ANEXO - III –.Detalhamento do Q'!I24</f>
        <v>66644.850000000006</v>
      </c>
      <c r="I342" s="490">
        <f>H342*6</f>
        <v>399869.10000000003</v>
      </c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8.35" customHeight="1" x14ac:dyDescent="0.2">
      <c r="A343" s="507"/>
      <c r="B343" s="507"/>
      <c r="C343" s="507"/>
      <c r="D343" s="507"/>
      <c r="E343" s="47" t="s">
        <v>64</v>
      </c>
      <c r="F343" s="46">
        <v>1</v>
      </c>
      <c r="G343" s="62">
        <f>F343*2</f>
        <v>2</v>
      </c>
      <c r="H343" s="490"/>
      <c r="I343" s="490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8.35" customHeight="1" x14ac:dyDescent="0.2">
      <c r="A344" s="507"/>
      <c r="B344" s="507"/>
      <c r="C344" s="507"/>
      <c r="D344" s="507"/>
      <c r="E344" s="47" t="s">
        <v>28</v>
      </c>
      <c r="F344" s="46">
        <v>1</v>
      </c>
      <c r="G344" s="62">
        <f>F344*2</f>
        <v>2</v>
      </c>
      <c r="H344" s="490"/>
      <c r="I344" s="490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8.35" customHeight="1" x14ac:dyDescent="0.2">
      <c r="A345" s="507"/>
      <c r="B345" s="507"/>
      <c r="C345" s="507"/>
      <c r="D345" s="507"/>
      <c r="E345" s="47" t="s">
        <v>31</v>
      </c>
      <c r="F345" s="46">
        <v>1</v>
      </c>
      <c r="G345" s="62">
        <f>F345*2</f>
        <v>2</v>
      </c>
      <c r="H345" s="490"/>
      <c r="I345" s="490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8.35" customHeight="1" x14ac:dyDescent="0.2">
      <c r="A346" s="507"/>
      <c r="B346" s="507"/>
      <c r="C346" s="507"/>
      <c r="D346" s="507"/>
      <c r="E346" s="47" t="s">
        <v>32</v>
      </c>
      <c r="F346" s="46">
        <v>2</v>
      </c>
      <c r="G346" s="62">
        <f>F346*2</f>
        <v>4</v>
      </c>
      <c r="H346" s="490"/>
      <c r="I346" s="490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8.35" customHeight="1" x14ac:dyDescent="0.2">
      <c r="A347" s="507"/>
      <c r="B347" s="507"/>
      <c r="C347" s="507"/>
      <c r="D347" s="507"/>
      <c r="E347" s="47" t="s">
        <v>29</v>
      </c>
      <c r="F347" s="46">
        <v>1</v>
      </c>
      <c r="G347" s="62">
        <f>F347</f>
        <v>1</v>
      </c>
      <c r="H347" s="490"/>
      <c r="I347" s="490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38.25" x14ac:dyDescent="0.2">
      <c r="A348" s="507"/>
      <c r="B348" s="507"/>
      <c r="C348" s="507"/>
      <c r="D348" s="507"/>
      <c r="E348" s="47" t="s">
        <v>99</v>
      </c>
      <c r="F348" s="46">
        <v>1</v>
      </c>
      <c r="G348" s="62">
        <f>F348</f>
        <v>1</v>
      </c>
      <c r="H348" s="490"/>
      <c r="I348" s="490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8.35" customHeight="1" x14ac:dyDescent="0.2">
      <c r="A349" s="507"/>
      <c r="B349" s="480"/>
      <c r="C349" s="480"/>
      <c r="D349" s="480"/>
      <c r="E349" s="47" t="s">
        <v>24</v>
      </c>
      <c r="F349" s="46">
        <v>1</v>
      </c>
      <c r="G349" s="62">
        <f>F349</f>
        <v>1</v>
      </c>
      <c r="H349" s="490"/>
      <c r="I349" s="490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8.35" customHeight="1" x14ac:dyDescent="0.2">
      <c r="A350" s="507"/>
      <c r="B350" s="78"/>
      <c r="C350" s="60"/>
      <c r="D350" s="116"/>
      <c r="E350" s="141"/>
      <c r="F350" s="116"/>
      <c r="G350" s="116"/>
      <c r="H350" s="116"/>
      <c r="I350" s="78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8.35" customHeight="1" x14ac:dyDescent="0.2">
      <c r="A351" s="507"/>
      <c r="B351" s="480" t="s">
        <v>125</v>
      </c>
      <c r="C351" s="481">
        <v>42</v>
      </c>
      <c r="D351" s="482">
        <v>1</v>
      </c>
      <c r="E351" s="46" t="s">
        <v>63</v>
      </c>
      <c r="F351" s="46">
        <v>1</v>
      </c>
      <c r="G351" s="46">
        <f>F351*2</f>
        <v>2</v>
      </c>
      <c r="H351" s="490">
        <f>'ANEXO - III –.Detalhamento do Q'!I7</f>
        <v>20769.740000000002</v>
      </c>
      <c r="I351" s="490">
        <f>H351*6</f>
        <v>124618.44</v>
      </c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8.35" customHeight="1" x14ac:dyDescent="0.2">
      <c r="A352" s="507"/>
      <c r="B352" s="480"/>
      <c r="C352" s="480"/>
      <c r="D352" s="480"/>
      <c r="E352" s="46" t="s">
        <v>31</v>
      </c>
      <c r="F352" s="46">
        <v>1</v>
      </c>
      <c r="G352" s="46">
        <f>F352*2</f>
        <v>2</v>
      </c>
      <c r="H352" s="490"/>
      <c r="I352" s="490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8.35" customHeight="1" x14ac:dyDescent="0.2">
      <c r="A353" s="507"/>
      <c r="B353" s="78"/>
      <c r="C353" s="60"/>
      <c r="D353" s="116"/>
      <c r="E353" s="141"/>
      <c r="F353" s="116"/>
      <c r="G353" s="116"/>
      <c r="H353" s="116"/>
      <c r="I353" s="60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8.35" customHeight="1" x14ac:dyDescent="0.2">
      <c r="A354" s="507"/>
      <c r="B354" s="480" t="s">
        <v>126</v>
      </c>
      <c r="C354" s="481">
        <v>37</v>
      </c>
      <c r="D354" s="482">
        <v>1</v>
      </c>
      <c r="E354" s="46" t="s">
        <v>63</v>
      </c>
      <c r="F354" s="46">
        <v>1</v>
      </c>
      <c r="G354" s="46">
        <f>F354*2</f>
        <v>2</v>
      </c>
      <c r="H354" s="490">
        <f>'ANEXO - III –.Detalhamento do Q'!I7</f>
        <v>20769.740000000002</v>
      </c>
      <c r="I354" s="490">
        <f>H354*6</f>
        <v>124618.44</v>
      </c>
      <c r="J354" s="3"/>
      <c r="K354" s="3"/>
      <c r="L354" s="18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8.35" customHeight="1" x14ac:dyDescent="0.2">
      <c r="A355" s="507"/>
      <c r="B355" s="480"/>
      <c r="C355" s="480"/>
      <c r="D355" s="480"/>
      <c r="E355" s="46" t="s">
        <v>31</v>
      </c>
      <c r="F355" s="46">
        <v>1</v>
      </c>
      <c r="G355" s="46">
        <f>F355*2</f>
        <v>2</v>
      </c>
      <c r="H355" s="490"/>
      <c r="I355" s="490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8.35" customHeight="1" x14ac:dyDescent="0.2">
      <c r="A356" s="507"/>
      <c r="B356" s="78"/>
      <c r="C356" s="60"/>
      <c r="D356" s="116"/>
      <c r="E356" s="141"/>
      <c r="F356" s="116"/>
      <c r="G356" s="116"/>
      <c r="H356" s="116"/>
      <c r="I356" s="60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8.35" customHeight="1" x14ac:dyDescent="0.2">
      <c r="A357" s="507"/>
      <c r="B357" s="480" t="s">
        <v>127</v>
      </c>
      <c r="C357" s="481">
        <v>47</v>
      </c>
      <c r="D357" s="482">
        <v>1</v>
      </c>
      <c r="E357" s="46" t="s">
        <v>63</v>
      </c>
      <c r="F357" s="46">
        <v>1</v>
      </c>
      <c r="G357" s="46">
        <f>F357*2</f>
        <v>2</v>
      </c>
      <c r="H357" s="490">
        <f>'ANEXO - III –.Detalhamento do Q'!I7</f>
        <v>20769.740000000002</v>
      </c>
      <c r="I357" s="490">
        <f>H357*6</f>
        <v>124618.44</v>
      </c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8.35" customHeight="1" x14ac:dyDescent="0.2">
      <c r="A358" s="507"/>
      <c r="B358" s="480"/>
      <c r="C358" s="480"/>
      <c r="D358" s="480"/>
      <c r="E358" s="46" t="s">
        <v>31</v>
      </c>
      <c r="F358" s="46">
        <v>1</v>
      </c>
      <c r="G358" s="46">
        <f>F358*2</f>
        <v>2</v>
      </c>
      <c r="H358" s="490"/>
      <c r="I358" s="490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8.35" customHeight="1" x14ac:dyDescent="0.2">
      <c r="A359" s="507"/>
      <c r="B359" s="60"/>
      <c r="C359" s="60"/>
      <c r="D359" s="116"/>
      <c r="E359" s="141"/>
      <c r="F359" s="116"/>
      <c r="G359" s="116"/>
      <c r="H359" s="116"/>
      <c r="I359" s="60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8.35" customHeight="1" x14ac:dyDescent="0.2">
      <c r="A360" s="507"/>
      <c r="B360" s="480" t="s">
        <v>128</v>
      </c>
      <c r="C360" s="481">
        <v>38</v>
      </c>
      <c r="D360" s="482">
        <v>1</v>
      </c>
      <c r="E360" s="46" t="s">
        <v>63</v>
      </c>
      <c r="F360" s="46">
        <v>1</v>
      </c>
      <c r="G360" s="46">
        <f>F360*2</f>
        <v>2</v>
      </c>
      <c r="H360" s="490">
        <f>'ANEXO - III –.Detalhamento do Q'!I7</f>
        <v>20769.740000000002</v>
      </c>
      <c r="I360" s="490">
        <f>H360*6</f>
        <v>124618.44</v>
      </c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8.35" customHeight="1" x14ac:dyDescent="0.2">
      <c r="A361" s="507"/>
      <c r="B361" s="480"/>
      <c r="C361" s="480"/>
      <c r="D361" s="480"/>
      <c r="E361" s="46" t="s">
        <v>31</v>
      </c>
      <c r="F361" s="46">
        <v>1</v>
      </c>
      <c r="G361" s="46">
        <f>F361*2</f>
        <v>2</v>
      </c>
      <c r="H361" s="490"/>
      <c r="I361" s="490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8.35" customHeight="1" x14ac:dyDescent="0.2">
      <c r="A362" s="507"/>
      <c r="B362" s="60"/>
      <c r="C362" s="60"/>
      <c r="D362" s="116"/>
      <c r="E362" s="141"/>
      <c r="F362" s="116"/>
      <c r="G362" s="116"/>
      <c r="H362" s="116"/>
      <c r="I362" s="60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8.35" customHeight="1" x14ac:dyDescent="0.2">
      <c r="A363" s="507"/>
      <c r="B363" s="480" t="s">
        <v>129</v>
      </c>
      <c r="C363" s="481">
        <v>24</v>
      </c>
      <c r="D363" s="482">
        <v>1</v>
      </c>
      <c r="E363" s="46" t="s">
        <v>63</v>
      </c>
      <c r="F363" s="46">
        <v>1</v>
      </c>
      <c r="G363" s="46">
        <f>F363*2</f>
        <v>2</v>
      </c>
      <c r="H363" s="490">
        <f>'ANEXO - III –.Detalhamento do Q'!I7</f>
        <v>20769.740000000002</v>
      </c>
      <c r="I363" s="490">
        <f>H363*6</f>
        <v>124618.44</v>
      </c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8.35" customHeight="1" x14ac:dyDescent="0.2">
      <c r="A364" s="507"/>
      <c r="B364" s="480"/>
      <c r="C364" s="480"/>
      <c r="D364" s="480"/>
      <c r="E364" s="46" t="s">
        <v>31</v>
      </c>
      <c r="F364" s="46">
        <v>1</v>
      </c>
      <c r="G364" s="46">
        <f>F364*2</f>
        <v>2</v>
      </c>
      <c r="H364" s="490"/>
      <c r="I364" s="490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8.35" customHeight="1" x14ac:dyDescent="0.2">
      <c r="A365" s="507"/>
      <c r="B365" s="78"/>
      <c r="C365" s="60"/>
      <c r="D365" s="116"/>
      <c r="E365" s="141"/>
      <c r="F365" s="116"/>
      <c r="G365" s="116"/>
      <c r="H365" s="116"/>
      <c r="I365" s="78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8.35" customHeight="1" x14ac:dyDescent="0.2">
      <c r="A366" s="507"/>
      <c r="B366" s="480" t="s">
        <v>130</v>
      </c>
      <c r="C366" s="481">
        <v>101</v>
      </c>
      <c r="D366" s="481">
        <v>3</v>
      </c>
      <c r="E366" s="47" t="s">
        <v>63</v>
      </c>
      <c r="F366" s="46">
        <v>1</v>
      </c>
      <c r="G366" s="46">
        <f>F366*2</f>
        <v>2</v>
      </c>
      <c r="H366" s="490">
        <f>'ANEXO - III –.Detalhamento do Q'!I16</f>
        <v>45158.99</v>
      </c>
      <c r="I366" s="490">
        <f>H366*6</f>
        <v>270953.94</v>
      </c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8.35" customHeight="1" x14ac:dyDescent="0.2">
      <c r="A367" s="507"/>
      <c r="B367" s="507"/>
      <c r="C367" s="507"/>
      <c r="D367" s="507"/>
      <c r="E367" s="47" t="s">
        <v>64</v>
      </c>
      <c r="F367" s="46">
        <v>1</v>
      </c>
      <c r="G367" s="46">
        <f>F367*2</f>
        <v>2</v>
      </c>
      <c r="H367" s="490"/>
      <c r="I367" s="490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8.35" customHeight="1" x14ac:dyDescent="0.2">
      <c r="A368" s="507"/>
      <c r="B368" s="507"/>
      <c r="C368" s="507"/>
      <c r="D368" s="507"/>
      <c r="E368" s="47" t="s">
        <v>28</v>
      </c>
      <c r="F368" s="46">
        <v>1</v>
      </c>
      <c r="G368" s="46">
        <f>F368*2</f>
        <v>2</v>
      </c>
      <c r="H368" s="490"/>
      <c r="I368" s="490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8.35" customHeight="1" x14ac:dyDescent="0.2">
      <c r="A369" s="507"/>
      <c r="B369" s="507"/>
      <c r="C369" s="507"/>
      <c r="D369" s="507"/>
      <c r="E369" s="47" t="s">
        <v>31</v>
      </c>
      <c r="F369" s="46">
        <v>1</v>
      </c>
      <c r="G369" s="46">
        <f>F369*2</f>
        <v>2</v>
      </c>
      <c r="H369" s="490"/>
      <c r="I369" s="490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38.25" x14ac:dyDescent="0.2">
      <c r="A370" s="507"/>
      <c r="B370" s="480"/>
      <c r="C370" s="480"/>
      <c r="D370" s="480"/>
      <c r="E370" s="47" t="s">
        <v>65</v>
      </c>
      <c r="F370" s="46">
        <v>1</v>
      </c>
      <c r="G370" s="46">
        <f>F370</f>
        <v>1</v>
      </c>
      <c r="H370" s="490"/>
      <c r="I370" s="490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8.35" customHeight="1" x14ac:dyDescent="0.2">
      <c r="A371" s="507"/>
      <c r="B371" s="60"/>
      <c r="C371" s="60"/>
      <c r="D371" s="116"/>
      <c r="E371" s="141"/>
      <c r="F371" s="116"/>
      <c r="G371" s="116"/>
      <c r="H371" s="116"/>
      <c r="I371" s="60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8.35" customHeight="1" x14ac:dyDescent="0.2">
      <c r="A372" s="507"/>
      <c r="B372" s="480" t="s">
        <v>131</v>
      </c>
      <c r="C372" s="481">
        <v>87</v>
      </c>
      <c r="D372" s="482">
        <v>2</v>
      </c>
      <c r="E372" s="47" t="s">
        <v>63</v>
      </c>
      <c r="F372" s="46">
        <v>1</v>
      </c>
      <c r="G372" s="62">
        <f>F372*2</f>
        <v>2</v>
      </c>
      <c r="H372" s="490">
        <f>'ANEXO - III –.Detalhamento do Q'!I11</f>
        <v>30431.4</v>
      </c>
      <c r="I372" s="490">
        <f>H372*6</f>
        <v>182588.40000000002</v>
      </c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8.35" customHeight="1" x14ac:dyDescent="0.2">
      <c r="A373" s="507"/>
      <c r="B373" s="507"/>
      <c r="C373" s="507"/>
      <c r="D373" s="507"/>
      <c r="E373" s="47" t="s">
        <v>64</v>
      </c>
      <c r="F373" s="46">
        <v>1</v>
      </c>
      <c r="G373" s="62">
        <f>F373*2</f>
        <v>2</v>
      </c>
      <c r="H373" s="490"/>
      <c r="I373" s="490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8.35" customHeight="1" x14ac:dyDescent="0.2">
      <c r="A374" s="507"/>
      <c r="B374" s="507"/>
      <c r="C374" s="507"/>
      <c r="D374" s="507"/>
      <c r="E374" s="47" t="s">
        <v>31</v>
      </c>
      <c r="F374" s="46">
        <v>1</v>
      </c>
      <c r="G374" s="62">
        <f>F374*2</f>
        <v>2</v>
      </c>
      <c r="H374" s="490"/>
      <c r="I374" s="490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8.35" customHeight="1" x14ac:dyDescent="0.2">
      <c r="A375" s="85" t="s">
        <v>76</v>
      </c>
      <c r="B375" s="86"/>
      <c r="C375" s="127">
        <f>SUM(C342:C374)</f>
        <v>600</v>
      </c>
      <c r="D375" s="81"/>
      <c r="E375" s="81"/>
      <c r="F375" s="128"/>
      <c r="G375" s="128"/>
      <c r="H375" s="147">
        <f>SUM(H340:H374)</f>
        <v>252442.49</v>
      </c>
      <c r="I375" s="102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8.35" customHeight="1" x14ac:dyDescent="0.2">
      <c r="A376" s="3" t="s">
        <v>858</v>
      </c>
      <c r="B376" s="3"/>
      <c r="C376" s="92">
        <v>8</v>
      </c>
      <c r="D376" s="93"/>
      <c r="E376" s="93"/>
      <c r="F376" s="93"/>
      <c r="G376" s="93"/>
      <c r="H376" s="111"/>
      <c r="I376" s="110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8.35" customHeight="1" x14ac:dyDescent="0.2">
      <c r="A377" s="493" t="s">
        <v>77</v>
      </c>
      <c r="B377" s="493"/>
      <c r="C377" s="129"/>
      <c r="D377" s="18"/>
      <c r="E377" s="18"/>
      <c r="F377" s="18"/>
      <c r="G377" s="18"/>
      <c r="H377" s="9"/>
      <c r="I377" s="145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8.35" customHeight="1" x14ac:dyDescent="0.2">
      <c r="A378" s="493" t="s">
        <v>78</v>
      </c>
      <c r="B378" s="493"/>
      <c r="C378" s="92"/>
      <c r="D378" s="93"/>
      <c r="E378" s="93"/>
      <c r="F378" s="93"/>
      <c r="G378" s="93">
        <f>SUM(G340:G377)</f>
        <v>51</v>
      </c>
      <c r="H378" s="111"/>
      <c r="I378" s="110">
        <f>H375*6</f>
        <v>1514654.94</v>
      </c>
      <c r="J378" s="3"/>
      <c r="K378" s="9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8.35" customHeight="1" x14ac:dyDescent="0.2">
      <c r="A379" s="112"/>
      <c r="B379" s="112"/>
      <c r="C379" s="4"/>
      <c r="D379" s="18"/>
      <c r="E379" s="18"/>
      <c r="F379" s="18"/>
      <c r="G379" s="18"/>
      <c r="H379" s="9"/>
      <c r="I379" s="9"/>
      <c r="J379" s="3"/>
      <c r="K379" s="9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8.35" customHeight="1" x14ac:dyDescent="0.2">
      <c r="A380" s="112"/>
      <c r="B380" s="503" t="s">
        <v>132</v>
      </c>
      <c r="C380" s="503"/>
      <c r="D380" s="18"/>
      <c r="E380" s="18"/>
      <c r="F380" s="18"/>
      <c r="G380" s="18"/>
      <c r="H380" s="9"/>
      <c r="I380" s="9"/>
      <c r="J380" s="3"/>
      <c r="K380" s="9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8.35" customHeight="1" x14ac:dyDescent="0.2">
      <c r="A381" s="112"/>
      <c r="B381" s="16"/>
      <c r="C381" s="7"/>
      <c r="D381" s="18"/>
      <c r="E381" s="18"/>
      <c r="F381" s="18"/>
      <c r="G381" s="18"/>
      <c r="H381" s="9"/>
      <c r="I381" s="9"/>
      <c r="J381" s="3"/>
      <c r="K381" s="9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8.35" customHeight="1" x14ac:dyDescent="0.2">
      <c r="A382" s="112"/>
      <c r="B382" s="15" t="s">
        <v>23</v>
      </c>
      <c r="C382" s="8">
        <f>G342+G351+G354+G357+G360+G363+G366+G372</f>
        <v>16</v>
      </c>
      <c r="D382" s="18"/>
      <c r="E382" s="18"/>
      <c r="F382" s="18"/>
      <c r="G382" s="18"/>
      <c r="H382" s="9"/>
      <c r="I382" s="9"/>
      <c r="J382" s="3"/>
      <c r="K382" s="9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8.35" customHeight="1" x14ac:dyDescent="0.2">
      <c r="A383" s="112"/>
      <c r="B383" s="15" t="s">
        <v>24</v>
      </c>
      <c r="C383" s="8">
        <f>G349</f>
        <v>1</v>
      </c>
      <c r="D383" s="18"/>
      <c r="E383" s="18"/>
      <c r="F383" s="18"/>
      <c r="G383" s="18"/>
      <c r="H383" s="9"/>
      <c r="I383" s="9"/>
      <c r="J383" s="3"/>
      <c r="K383" s="9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8.35" customHeight="1" x14ac:dyDescent="0.2">
      <c r="A384" s="112"/>
      <c r="B384" s="19" t="s">
        <v>25</v>
      </c>
      <c r="C384" s="8">
        <f>G343+G367+G373</f>
        <v>6</v>
      </c>
      <c r="D384" s="18"/>
      <c r="E384" s="18"/>
      <c r="F384" s="18"/>
      <c r="G384" s="18"/>
      <c r="H384" s="9"/>
      <c r="I384" s="9"/>
      <c r="J384" s="3"/>
      <c r="K384" s="9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8.35" customHeight="1" x14ac:dyDescent="0.2">
      <c r="A385" s="112"/>
      <c r="B385" s="19" t="s">
        <v>26</v>
      </c>
      <c r="C385" s="8">
        <f>G348+G370</f>
        <v>2</v>
      </c>
      <c r="D385" s="18"/>
      <c r="E385" s="18"/>
      <c r="F385" s="18"/>
      <c r="G385" s="18"/>
      <c r="H385" s="9"/>
      <c r="I385" s="9"/>
      <c r="J385" s="3"/>
      <c r="K385" s="9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8.35" customHeight="1" x14ac:dyDescent="0.2">
      <c r="A386" s="112"/>
      <c r="B386" s="19" t="s">
        <v>28</v>
      </c>
      <c r="C386" s="8">
        <f>G344+G368</f>
        <v>4</v>
      </c>
      <c r="D386" s="18"/>
      <c r="E386" s="18"/>
      <c r="F386" s="18"/>
      <c r="G386" s="18"/>
      <c r="H386" s="9"/>
      <c r="I386" s="9"/>
      <c r="J386" s="3"/>
      <c r="K386" s="9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8.35" customHeight="1" x14ac:dyDescent="0.2">
      <c r="A387" s="112"/>
      <c r="B387" s="15" t="s">
        <v>80</v>
      </c>
      <c r="C387" s="8">
        <f>G347</f>
        <v>1</v>
      </c>
      <c r="D387" s="18"/>
      <c r="E387" s="18"/>
      <c r="F387" s="18"/>
      <c r="G387" s="18"/>
      <c r="H387" s="9"/>
      <c r="I387" s="9"/>
      <c r="J387" s="3"/>
      <c r="K387" s="9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8.35" customHeight="1" x14ac:dyDescent="0.2">
      <c r="A388" s="112"/>
      <c r="B388" s="15" t="s">
        <v>31</v>
      </c>
      <c r="C388" s="8">
        <f>G345+G352+G355+G358+G361+G364+G369+G374</f>
        <v>16</v>
      </c>
      <c r="D388" s="18"/>
      <c r="E388" s="18"/>
      <c r="F388" s="18"/>
      <c r="G388" s="18"/>
      <c r="H388" s="9"/>
      <c r="I388" s="9"/>
      <c r="J388" s="3"/>
      <c r="K388" s="9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8.35" customHeight="1" x14ac:dyDescent="0.2">
      <c r="A389" s="112"/>
      <c r="B389" s="15" t="s">
        <v>32</v>
      </c>
      <c r="C389" s="8">
        <f>G346</f>
        <v>4</v>
      </c>
      <c r="D389" s="18"/>
      <c r="E389" s="18"/>
      <c r="F389" s="18"/>
      <c r="G389" s="18"/>
      <c r="H389" s="9"/>
      <c r="I389" s="9"/>
      <c r="J389" s="3"/>
      <c r="K389" s="9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8.35" customHeight="1" x14ac:dyDescent="0.2">
      <c r="A390" s="112"/>
      <c r="B390" s="15" t="s">
        <v>81</v>
      </c>
      <c r="C390" s="8">
        <v>1</v>
      </c>
      <c r="D390" s="18"/>
      <c r="E390" s="18"/>
      <c r="F390" s="18"/>
      <c r="G390" s="18"/>
      <c r="H390" s="9"/>
      <c r="I390" s="9"/>
      <c r="J390" s="3"/>
      <c r="K390" s="9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8.35" customHeight="1" x14ac:dyDescent="0.2">
      <c r="A391" s="112"/>
      <c r="B391" s="11" t="s">
        <v>96</v>
      </c>
      <c r="C391" s="8">
        <f>SUM(C382:C390)</f>
        <v>51</v>
      </c>
      <c r="D391" s="18"/>
      <c r="E391" s="18"/>
      <c r="F391" s="18"/>
      <c r="G391" s="18"/>
      <c r="H391" s="9"/>
      <c r="I391" s="9"/>
      <c r="J391" s="3"/>
      <c r="K391" s="9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8.35" customHeight="1" x14ac:dyDescent="0.2">
      <c r="A392" s="112"/>
      <c r="B392" s="148"/>
      <c r="C392" s="146"/>
      <c r="D392" s="18"/>
      <c r="E392" s="18"/>
      <c r="F392" s="18"/>
      <c r="G392" s="18"/>
      <c r="H392" s="9"/>
      <c r="I392" s="9"/>
      <c r="J392" s="3"/>
      <c r="K392" s="9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8.35" customHeight="1" x14ac:dyDescent="0.2">
      <c r="A393" s="3"/>
      <c r="B393" s="3"/>
      <c r="C393" s="4"/>
      <c r="D393" s="18"/>
      <c r="E393" s="18"/>
      <c r="F393" s="18"/>
      <c r="G393" s="18"/>
      <c r="H393" s="18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8.35" customHeight="1" x14ac:dyDescent="0.2">
      <c r="A394" s="460" t="s">
        <v>11</v>
      </c>
      <c r="B394" s="501" t="s">
        <v>856</v>
      </c>
      <c r="C394" s="480" t="s">
        <v>55</v>
      </c>
      <c r="D394" s="481" t="s">
        <v>56</v>
      </c>
      <c r="E394" s="460" t="s">
        <v>57</v>
      </c>
      <c r="F394" s="460"/>
      <c r="G394" s="460"/>
      <c r="H394" s="480" t="s">
        <v>58</v>
      </c>
      <c r="I394" s="502" t="s">
        <v>855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38.25" customHeight="1" x14ac:dyDescent="0.2">
      <c r="A395" s="460"/>
      <c r="B395" s="481"/>
      <c r="C395" s="460"/>
      <c r="D395" s="460"/>
      <c r="E395" s="435" t="s">
        <v>21</v>
      </c>
      <c r="F395" s="20" t="s">
        <v>59</v>
      </c>
      <c r="G395" s="453" t="s">
        <v>857</v>
      </c>
      <c r="H395" s="480"/>
      <c r="I395" s="480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8.35" customHeight="1" x14ac:dyDescent="0.2">
      <c r="A396" s="7"/>
      <c r="B396" s="46"/>
      <c r="C396" s="47"/>
      <c r="D396" s="46"/>
      <c r="E396" s="47" t="s">
        <v>60</v>
      </c>
      <c r="F396" s="47">
        <v>1</v>
      </c>
      <c r="G396" s="47">
        <v>1</v>
      </c>
      <c r="H396" s="53">
        <f>'ENCARREGADO 30%'!I131</f>
        <v>6358.55</v>
      </c>
      <c r="I396" s="53">
        <f>H396*6</f>
        <v>38151.300000000003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8.35" customHeight="1" x14ac:dyDescent="0.2">
      <c r="A397" s="71"/>
      <c r="B397" s="71"/>
      <c r="C397" s="73"/>
      <c r="D397" s="74"/>
      <c r="E397" s="74"/>
      <c r="F397" s="74"/>
      <c r="G397" s="74"/>
      <c r="H397" s="74"/>
      <c r="I397" s="74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8.35" customHeight="1" x14ac:dyDescent="0.2">
      <c r="A398" s="480" t="s">
        <v>133</v>
      </c>
      <c r="B398" s="480" t="s">
        <v>134</v>
      </c>
      <c r="C398" s="481">
        <v>88</v>
      </c>
      <c r="D398" s="482">
        <v>2</v>
      </c>
      <c r="E398" s="47" t="s">
        <v>63</v>
      </c>
      <c r="F398" s="46">
        <v>1</v>
      </c>
      <c r="G398" s="62">
        <f>F398*2</f>
        <v>2</v>
      </c>
      <c r="H398" s="490">
        <f>'ANEXO - III –.Detalhamento do Q'!I11</f>
        <v>30431.4</v>
      </c>
      <c r="I398" s="490">
        <f>H398*6</f>
        <v>182588.40000000002</v>
      </c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8.35" customHeight="1" x14ac:dyDescent="0.2">
      <c r="A399" s="480"/>
      <c r="B399" s="480"/>
      <c r="C399" s="480"/>
      <c r="D399" s="480"/>
      <c r="E399" s="47" t="s">
        <v>64</v>
      </c>
      <c r="F399" s="46">
        <v>1</v>
      </c>
      <c r="G399" s="62">
        <f>F399*2</f>
        <v>2</v>
      </c>
      <c r="H399" s="490"/>
      <c r="I399" s="490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8.35" customHeight="1" x14ac:dyDescent="0.2">
      <c r="A400" s="480"/>
      <c r="B400" s="480"/>
      <c r="C400" s="480"/>
      <c r="D400" s="480"/>
      <c r="E400" s="47" t="s">
        <v>31</v>
      </c>
      <c r="F400" s="46">
        <v>1</v>
      </c>
      <c r="G400" s="62">
        <f>F400*2</f>
        <v>2</v>
      </c>
      <c r="H400" s="490"/>
      <c r="I400" s="490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8.35" customHeight="1" x14ac:dyDescent="0.2">
      <c r="A401" s="480"/>
      <c r="B401" s="78"/>
      <c r="C401" s="60"/>
      <c r="D401" s="116"/>
      <c r="E401" s="141"/>
      <c r="F401" s="116"/>
      <c r="G401" s="116"/>
      <c r="H401" s="116"/>
      <c r="I401" s="60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8.35" customHeight="1" x14ac:dyDescent="0.2">
      <c r="A402" s="480"/>
      <c r="B402" s="480" t="s">
        <v>135</v>
      </c>
      <c r="C402" s="481">
        <v>47</v>
      </c>
      <c r="D402" s="482">
        <v>1</v>
      </c>
      <c r="E402" s="46" t="s">
        <v>63</v>
      </c>
      <c r="F402" s="46">
        <v>1</v>
      </c>
      <c r="G402" s="46">
        <f>F402*2</f>
        <v>2</v>
      </c>
      <c r="H402" s="490">
        <f>'ANEXO - III –.Detalhamento do Q'!I7</f>
        <v>20769.740000000002</v>
      </c>
      <c r="I402" s="490">
        <f>H402*6</f>
        <v>124618.44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8.35" customHeight="1" x14ac:dyDescent="0.2">
      <c r="A403" s="480"/>
      <c r="B403" s="480"/>
      <c r="C403" s="480"/>
      <c r="D403" s="480"/>
      <c r="E403" s="46" t="s">
        <v>31</v>
      </c>
      <c r="F403" s="46">
        <v>1</v>
      </c>
      <c r="G403" s="46">
        <f>F403*2</f>
        <v>2</v>
      </c>
      <c r="H403" s="490"/>
      <c r="I403" s="490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8.35" customHeight="1" x14ac:dyDescent="0.2">
      <c r="A404" s="480"/>
      <c r="B404" s="78"/>
      <c r="C404" s="60"/>
      <c r="D404" s="116"/>
      <c r="E404" s="141"/>
      <c r="F404" s="116"/>
      <c r="G404" s="116"/>
      <c r="H404" s="116"/>
      <c r="I404" s="60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8.35" customHeight="1" x14ac:dyDescent="0.2">
      <c r="A405" s="480"/>
      <c r="B405" s="480" t="s">
        <v>136</v>
      </c>
      <c r="C405" s="481">
        <v>26</v>
      </c>
      <c r="D405" s="482">
        <v>1</v>
      </c>
      <c r="E405" s="46" t="s">
        <v>63</v>
      </c>
      <c r="F405" s="46">
        <v>1</v>
      </c>
      <c r="G405" s="46">
        <f>F405*2</f>
        <v>2</v>
      </c>
      <c r="H405" s="490">
        <f>'ANEXO - III –.Detalhamento do Q'!I7</f>
        <v>20769.740000000002</v>
      </c>
      <c r="I405" s="490">
        <f>H405*6</f>
        <v>124618.44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8.35" customHeight="1" x14ac:dyDescent="0.2">
      <c r="A406" s="480"/>
      <c r="B406" s="480"/>
      <c r="C406" s="480"/>
      <c r="D406" s="480"/>
      <c r="E406" s="46" t="s">
        <v>31</v>
      </c>
      <c r="F406" s="46">
        <v>1</v>
      </c>
      <c r="G406" s="46">
        <f>F406*2</f>
        <v>2</v>
      </c>
      <c r="H406" s="490"/>
      <c r="I406" s="490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8.35" customHeight="1" x14ac:dyDescent="0.2">
      <c r="A407" s="480"/>
      <c r="B407" s="78"/>
      <c r="C407" s="60"/>
      <c r="D407" s="116"/>
      <c r="E407" s="141"/>
      <c r="F407" s="116"/>
      <c r="G407" s="116"/>
      <c r="H407" s="116"/>
      <c r="I407" s="60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8.35" customHeight="1" x14ac:dyDescent="0.2">
      <c r="A408" s="480"/>
      <c r="B408" s="480" t="s">
        <v>137</v>
      </c>
      <c r="C408" s="481">
        <v>33</v>
      </c>
      <c r="D408" s="482">
        <v>1</v>
      </c>
      <c r="E408" s="46" t="s">
        <v>63</v>
      </c>
      <c r="F408" s="46">
        <v>1</v>
      </c>
      <c r="G408" s="46">
        <f>F408*2</f>
        <v>2</v>
      </c>
      <c r="H408" s="490">
        <f>'ANEXO - III –.Detalhamento do Q'!I7</f>
        <v>20769.740000000002</v>
      </c>
      <c r="I408" s="490">
        <f>H408*6</f>
        <v>124618.44</v>
      </c>
      <c r="J408" s="3"/>
      <c r="K408" s="3"/>
      <c r="L408" s="18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8.35" customHeight="1" x14ac:dyDescent="0.2">
      <c r="A409" s="480"/>
      <c r="B409" s="480"/>
      <c r="C409" s="480"/>
      <c r="D409" s="480"/>
      <c r="E409" s="46" t="s">
        <v>31</v>
      </c>
      <c r="F409" s="46">
        <v>1</v>
      </c>
      <c r="G409" s="46">
        <f>F409*2</f>
        <v>2</v>
      </c>
      <c r="H409" s="490"/>
      <c r="I409" s="490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8.35" customHeight="1" x14ac:dyDescent="0.2">
      <c r="A410" s="480"/>
      <c r="B410" s="78"/>
      <c r="C410" s="60"/>
      <c r="D410" s="116"/>
      <c r="E410" s="141"/>
      <c r="F410" s="116"/>
      <c r="G410" s="116"/>
      <c r="H410" s="116"/>
      <c r="I410" s="60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8.35" customHeight="1" x14ac:dyDescent="0.2">
      <c r="A411" s="480"/>
      <c r="B411" s="480" t="s">
        <v>138</v>
      </c>
      <c r="C411" s="481">
        <v>38</v>
      </c>
      <c r="D411" s="482">
        <v>1</v>
      </c>
      <c r="E411" s="46" t="s">
        <v>63</v>
      </c>
      <c r="F411" s="46">
        <v>1</v>
      </c>
      <c r="G411" s="46">
        <f>F411*2</f>
        <v>2</v>
      </c>
      <c r="H411" s="490">
        <f>'ANEXO - III –.Detalhamento do Q'!I7</f>
        <v>20769.740000000002</v>
      </c>
      <c r="I411" s="490">
        <f>H411*6</f>
        <v>124618.44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8.35" customHeight="1" x14ac:dyDescent="0.2">
      <c r="A412" s="480"/>
      <c r="B412" s="480"/>
      <c r="C412" s="480"/>
      <c r="D412" s="480"/>
      <c r="E412" s="46" t="s">
        <v>31</v>
      </c>
      <c r="F412" s="46">
        <v>1</v>
      </c>
      <c r="G412" s="46">
        <f>F412*2</f>
        <v>2</v>
      </c>
      <c r="H412" s="490"/>
      <c r="I412" s="490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8.35" customHeight="1" x14ac:dyDescent="0.2">
      <c r="A413" s="480"/>
      <c r="B413" s="78"/>
      <c r="C413" s="60"/>
      <c r="D413" s="116"/>
      <c r="E413" s="141"/>
      <c r="F413" s="116"/>
      <c r="G413" s="116"/>
      <c r="H413" s="116"/>
      <c r="I413" s="78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8.35" customHeight="1" x14ac:dyDescent="0.2">
      <c r="A414" s="480"/>
      <c r="B414" s="480" t="s">
        <v>139</v>
      </c>
      <c r="C414" s="481">
        <v>65</v>
      </c>
      <c r="D414" s="482">
        <v>2</v>
      </c>
      <c r="E414" s="47" t="s">
        <v>63</v>
      </c>
      <c r="F414" s="46">
        <v>1</v>
      </c>
      <c r="G414" s="62">
        <f>F414*2</f>
        <v>2</v>
      </c>
      <c r="H414" s="490">
        <f>'ANEXO - III –.Detalhamento do Q'!I11</f>
        <v>30431.4</v>
      </c>
      <c r="I414" s="490">
        <f>H414*6</f>
        <v>182588.40000000002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8.35" customHeight="1" x14ac:dyDescent="0.2">
      <c r="A415" s="480"/>
      <c r="B415" s="480"/>
      <c r="C415" s="480"/>
      <c r="D415" s="480"/>
      <c r="E415" s="47" t="s">
        <v>64</v>
      </c>
      <c r="F415" s="46">
        <v>1</v>
      </c>
      <c r="G415" s="62">
        <f>F415*2</f>
        <v>2</v>
      </c>
      <c r="H415" s="490"/>
      <c r="I415" s="490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8.35" customHeight="1" x14ac:dyDescent="0.2">
      <c r="A416" s="480"/>
      <c r="B416" s="480"/>
      <c r="C416" s="480"/>
      <c r="D416" s="480"/>
      <c r="E416" s="47" t="s">
        <v>31</v>
      </c>
      <c r="F416" s="46">
        <v>1</v>
      </c>
      <c r="G416" s="62">
        <f>F416*2</f>
        <v>2</v>
      </c>
      <c r="H416" s="490"/>
      <c r="I416" s="490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8.35" customHeight="1" x14ac:dyDescent="0.2">
      <c r="A417" s="480"/>
      <c r="B417" s="60"/>
      <c r="C417" s="60"/>
      <c r="D417" s="116"/>
      <c r="E417" s="141"/>
      <c r="F417" s="116"/>
      <c r="G417" s="116"/>
      <c r="H417" s="116"/>
      <c r="I417" s="60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8.35" customHeight="1" x14ac:dyDescent="0.2">
      <c r="A418" s="480"/>
      <c r="B418" s="480" t="s">
        <v>140</v>
      </c>
      <c r="C418" s="481">
        <v>46</v>
      </c>
      <c r="D418" s="482">
        <v>1</v>
      </c>
      <c r="E418" s="46" t="s">
        <v>63</v>
      </c>
      <c r="F418" s="46">
        <v>1</v>
      </c>
      <c r="G418" s="46">
        <f>F418*2</f>
        <v>2</v>
      </c>
      <c r="H418" s="490">
        <f>'ANEXO - III –.Detalhamento do Q'!I7</f>
        <v>20769.740000000002</v>
      </c>
      <c r="I418" s="490">
        <f>H418*6</f>
        <v>124618.44</v>
      </c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8.35" customHeight="1" x14ac:dyDescent="0.2">
      <c r="A419" s="480"/>
      <c r="B419" s="480"/>
      <c r="C419" s="480"/>
      <c r="D419" s="480"/>
      <c r="E419" s="46" t="s">
        <v>31</v>
      </c>
      <c r="F419" s="46">
        <v>1</v>
      </c>
      <c r="G419" s="46">
        <f>F419*2</f>
        <v>2</v>
      </c>
      <c r="H419" s="490"/>
      <c r="I419" s="490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8.35" customHeight="1" x14ac:dyDescent="0.2">
      <c r="A420" s="85" t="s">
        <v>110</v>
      </c>
      <c r="B420" s="86"/>
      <c r="C420" s="127">
        <f>SUM(C398:C419)</f>
        <v>343</v>
      </c>
      <c r="D420" s="81"/>
      <c r="E420" s="81"/>
      <c r="F420" s="128"/>
      <c r="G420" s="128"/>
      <c r="H420" s="144"/>
      <c r="I420" s="102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8.35" customHeight="1" x14ac:dyDescent="0.2">
      <c r="A421" s="3" t="s">
        <v>858</v>
      </c>
      <c r="B421" s="88"/>
      <c r="C421" s="129">
        <v>7</v>
      </c>
      <c r="D421" s="18"/>
      <c r="E421" s="18"/>
      <c r="F421" s="18"/>
      <c r="G421" s="18"/>
      <c r="H421" s="9"/>
      <c r="I421" s="145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8.35" customHeight="1" x14ac:dyDescent="0.2">
      <c r="A422" s="493" t="s">
        <v>77</v>
      </c>
      <c r="B422" s="493"/>
      <c r="C422" s="129"/>
      <c r="D422" s="18"/>
      <c r="E422" s="18"/>
      <c r="F422" s="18"/>
      <c r="G422" s="18"/>
      <c r="H422" s="9">
        <f>SUM(H396:H420)</f>
        <v>171070.05000000002</v>
      </c>
      <c r="I422" s="14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8.35" customHeight="1" x14ac:dyDescent="0.2">
      <c r="A423" s="493" t="s">
        <v>78</v>
      </c>
      <c r="B423" s="493"/>
      <c r="C423" s="7"/>
      <c r="D423" s="90"/>
      <c r="E423" s="90"/>
      <c r="F423" s="90"/>
      <c r="G423" s="90">
        <f>SUM(G396:G422)</f>
        <v>33</v>
      </c>
      <c r="H423" s="149"/>
      <c r="I423" s="150">
        <f>H422*6</f>
        <v>1026420.3</v>
      </c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8.35" customHeight="1" x14ac:dyDescent="0.2">
      <c r="A424" s="96"/>
      <c r="B424" s="3"/>
      <c r="C424" s="3"/>
      <c r="D424" s="151"/>
      <c r="E424" s="152"/>
      <c r="F424" s="152"/>
      <c r="G424" s="152"/>
      <c r="H424" s="153"/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35.1" customHeight="1" x14ac:dyDescent="0.2">
      <c r="A425" s="96"/>
      <c r="B425" s="503" t="s">
        <v>141</v>
      </c>
      <c r="C425" s="503"/>
      <c r="D425" s="154"/>
      <c r="E425" s="49"/>
      <c r="F425" s="49"/>
      <c r="G425" s="49"/>
      <c r="H425" s="155"/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8.35" customHeight="1" x14ac:dyDescent="0.2">
      <c r="A426" s="96"/>
      <c r="B426" s="15" t="s">
        <v>23</v>
      </c>
      <c r="C426" s="8">
        <f>G398+G402+G405+G408+G411+G414+G418</f>
        <v>14</v>
      </c>
      <c r="D426" s="154"/>
      <c r="E426" s="49"/>
      <c r="F426" s="49"/>
      <c r="G426" s="49"/>
      <c r="H426" s="155"/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8.35" customHeight="1" x14ac:dyDescent="0.2">
      <c r="A427" s="96"/>
      <c r="B427" s="15" t="s">
        <v>24</v>
      </c>
      <c r="C427" s="8">
        <v>0</v>
      </c>
      <c r="D427" s="154"/>
      <c r="E427" s="49"/>
      <c r="F427" s="49"/>
      <c r="G427" s="49"/>
      <c r="H427" s="155"/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8.35" customHeight="1" x14ac:dyDescent="0.2">
      <c r="A428" s="96"/>
      <c r="B428" s="19" t="s">
        <v>25</v>
      </c>
      <c r="C428" s="8">
        <f>G399+G415</f>
        <v>4</v>
      </c>
      <c r="D428" s="154"/>
      <c r="E428" s="49"/>
      <c r="F428" s="49"/>
      <c r="G428" s="49"/>
      <c r="H428" s="155"/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8.35" customHeight="1" x14ac:dyDescent="0.2">
      <c r="A429" s="96"/>
      <c r="B429" s="19" t="s">
        <v>26</v>
      </c>
      <c r="C429" s="8">
        <v>0</v>
      </c>
      <c r="D429" s="154"/>
      <c r="E429" s="49"/>
      <c r="F429" s="49"/>
      <c r="G429" s="49"/>
      <c r="H429" s="155"/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8.35" customHeight="1" x14ac:dyDescent="0.2">
      <c r="A430" s="96"/>
      <c r="B430" s="19" t="s">
        <v>28</v>
      </c>
      <c r="C430" s="8">
        <v>0</v>
      </c>
      <c r="D430" s="154"/>
      <c r="E430" s="49"/>
      <c r="F430" s="49"/>
      <c r="G430" s="49"/>
      <c r="H430" s="155"/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8.35" customHeight="1" x14ac:dyDescent="0.2">
      <c r="A431" s="96"/>
      <c r="B431" s="15" t="s">
        <v>29</v>
      </c>
      <c r="C431" s="8">
        <v>0</v>
      </c>
      <c r="D431" s="154"/>
      <c r="E431" s="49"/>
      <c r="F431" s="49"/>
      <c r="G431" s="49"/>
      <c r="H431" s="155"/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8.35" customHeight="1" x14ac:dyDescent="0.2">
      <c r="A432" s="96"/>
      <c r="B432" s="15" t="s">
        <v>31</v>
      </c>
      <c r="C432" s="8">
        <f>G400+G403+G406+G409+G412+G416+G419</f>
        <v>14</v>
      </c>
      <c r="D432" s="154"/>
      <c r="E432" s="49"/>
      <c r="F432" s="49"/>
      <c r="G432" s="49"/>
      <c r="H432" s="155"/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8.35" customHeight="1" x14ac:dyDescent="0.2">
      <c r="A433" s="96"/>
      <c r="B433" s="15" t="s">
        <v>32</v>
      </c>
      <c r="C433" s="8">
        <v>0</v>
      </c>
      <c r="D433" s="154"/>
      <c r="E433" s="49"/>
      <c r="F433" s="49"/>
      <c r="G433" s="49"/>
      <c r="H433" s="155"/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8.35" customHeight="1" x14ac:dyDescent="0.2">
      <c r="A434" s="96"/>
      <c r="B434" s="15" t="s">
        <v>81</v>
      </c>
      <c r="C434" s="8">
        <v>1</v>
      </c>
      <c r="D434" s="154"/>
      <c r="E434" s="49"/>
      <c r="F434" s="49"/>
      <c r="G434" s="49"/>
      <c r="H434" s="155"/>
      <c r="I434" s="155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8.35" customHeight="1" x14ac:dyDescent="0.2">
      <c r="A435" s="96"/>
      <c r="B435" s="132" t="s">
        <v>96</v>
      </c>
      <c r="C435" s="22">
        <f>SUM(C426:C434)</f>
        <v>33</v>
      </c>
      <c r="D435" s="154"/>
      <c r="E435" s="49"/>
      <c r="F435" s="49"/>
      <c r="G435" s="49"/>
      <c r="H435" s="155"/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8.35" customHeight="1" x14ac:dyDescent="0.2">
      <c r="A436" s="96"/>
      <c r="B436" s="156"/>
      <c r="C436" s="49"/>
      <c r="D436" s="154"/>
      <c r="E436" s="49"/>
      <c r="F436" s="49"/>
      <c r="G436" s="49"/>
      <c r="H436" s="155"/>
      <c r="I436" s="155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8.35" customHeight="1" x14ac:dyDescent="0.2">
      <c r="A437" s="3"/>
      <c r="B437" s="3"/>
      <c r="C437" s="4"/>
      <c r="D437" s="18"/>
      <c r="E437" s="18"/>
      <c r="F437" s="18"/>
      <c r="G437" s="18"/>
      <c r="H437" s="18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8.35" customHeight="1" x14ac:dyDescent="0.2">
      <c r="A438" s="512" t="s">
        <v>12</v>
      </c>
      <c r="B438" s="501" t="s">
        <v>856</v>
      </c>
      <c r="C438" s="480" t="s">
        <v>55</v>
      </c>
      <c r="D438" s="481" t="s">
        <v>56</v>
      </c>
      <c r="E438" s="460" t="s">
        <v>57</v>
      </c>
      <c r="F438" s="460"/>
      <c r="G438" s="460"/>
      <c r="H438" s="480" t="s">
        <v>58</v>
      </c>
      <c r="I438" s="502" t="s">
        <v>855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38.25" customHeight="1" x14ac:dyDescent="0.2">
      <c r="A439" s="512"/>
      <c r="B439" s="481"/>
      <c r="C439" s="481"/>
      <c r="D439" s="481"/>
      <c r="E439" s="435" t="s">
        <v>21</v>
      </c>
      <c r="F439" s="20" t="s">
        <v>59</v>
      </c>
      <c r="G439" s="453" t="s">
        <v>857</v>
      </c>
      <c r="H439" s="480"/>
      <c r="I439" s="480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8.35" customHeight="1" x14ac:dyDescent="0.2">
      <c r="A440" s="4"/>
      <c r="B440" s="99"/>
      <c r="C440" s="113"/>
      <c r="D440" s="46"/>
      <c r="E440" s="47" t="s">
        <v>60</v>
      </c>
      <c r="F440" s="47">
        <v>1</v>
      </c>
      <c r="G440" s="47">
        <v>1</v>
      </c>
      <c r="H440" s="53">
        <f>'ENCARREGADO 30%'!I131</f>
        <v>6358.55</v>
      </c>
      <c r="I440" s="53">
        <f>H440*6</f>
        <v>38151.300000000003</v>
      </c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8.35" customHeight="1" x14ac:dyDescent="0.2">
      <c r="A441" s="158"/>
      <c r="B441" s="71"/>
      <c r="C441" s="71"/>
      <c r="D441" s="74"/>
      <c r="E441" s="74"/>
      <c r="F441" s="74"/>
      <c r="G441" s="74"/>
      <c r="H441" s="74"/>
      <c r="I441" s="74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8.35" customHeight="1" x14ac:dyDescent="0.2">
      <c r="A442" s="506" t="s">
        <v>142</v>
      </c>
      <c r="B442" s="480" t="s">
        <v>143</v>
      </c>
      <c r="C442" s="481">
        <v>186</v>
      </c>
      <c r="D442" s="482">
        <v>3</v>
      </c>
      <c r="E442" s="52" t="s">
        <v>63</v>
      </c>
      <c r="F442" s="46">
        <v>1</v>
      </c>
      <c r="G442" s="62">
        <f>F442*2</f>
        <v>2</v>
      </c>
      <c r="H442" s="490">
        <f>'ANEXO - III –.Detalhamento do Q'!I16</f>
        <v>45158.99</v>
      </c>
      <c r="I442" s="490">
        <f>H442*6</f>
        <v>270953.94</v>
      </c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8.35" customHeight="1" x14ac:dyDescent="0.2">
      <c r="A443" s="506"/>
      <c r="B443" s="506"/>
      <c r="C443" s="506"/>
      <c r="D443" s="506"/>
      <c r="E443" s="52" t="s">
        <v>64</v>
      </c>
      <c r="F443" s="46">
        <v>1</v>
      </c>
      <c r="G443" s="62">
        <f>F443*2</f>
        <v>2</v>
      </c>
      <c r="H443" s="490"/>
      <c r="I443" s="490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8.35" customHeight="1" x14ac:dyDescent="0.2">
      <c r="A444" s="506"/>
      <c r="B444" s="506"/>
      <c r="C444" s="506"/>
      <c r="D444" s="506"/>
      <c r="E444" s="52" t="s">
        <v>28</v>
      </c>
      <c r="F444" s="46">
        <v>1</v>
      </c>
      <c r="G444" s="62">
        <f>F444*2</f>
        <v>2</v>
      </c>
      <c r="H444" s="490"/>
      <c r="I444" s="490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8.35" customHeight="1" x14ac:dyDescent="0.2">
      <c r="A445" s="506"/>
      <c r="B445" s="506"/>
      <c r="C445" s="506"/>
      <c r="D445" s="506"/>
      <c r="E445" s="52" t="s">
        <v>31</v>
      </c>
      <c r="F445" s="46">
        <v>1</v>
      </c>
      <c r="G445" s="62">
        <f>F445*2</f>
        <v>2</v>
      </c>
      <c r="H445" s="490"/>
      <c r="I445" s="490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38.25" x14ac:dyDescent="0.2">
      <c r="A446" s="506"/>
      <c r="B446" s="480"/>
      <c r="C446" s="480"/>
      <c r="D446" s="480"/>
      <c r="E446" s="52" t="s">
        <v>65</v>
      </c>
      <c r="F446" s="46">
        <v>1</v>
      </c>
      <c r="G446" s="62">
        <f>F446</f>
        <v>1</v>
      </c>
      <c r="H446" s="490"/>
      <c r="I446" s="490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8.35" customHeight="1" x14ac:dyDescent="0.2">
      <c r="A447" s="506"/>
      <c r="B447" s="159"/>
      <c r="C447" s="160"/>
      <c r="D447" s="161"/>
      <c r="E447" s="162"/>
      <c r="F447" s="161"/>
      <c r="G447" s="161"/>
      <c r="H447" s="163"/>
      <c r="I447" s="16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8.35" customHeight="1" x14ac:dyDescent="0.2">
      <c r="A448" s="506"/>
      <c r="B448" s="480" t="s">
        <v>144</v>
      </c>
      <c r="C448" s="481">
        <v>96</v>
      </c>
      <c r="D448" s="482">
        <v>2</v>
      </c>
      <c r="E448" s="47" t="s">
        <v>63</v>
      </c>
      <c r="F448" s="46">
        <v>1</v>
      </c>
      <c r="G448" s="62">
        <f>F448*2</f>
        <v>2</v>
      </c>
      <c r="H448" s="490">
        <f>'ANEXO - III –.Detalhamento do Q'!I11</f>
        <v>30431.4</v>
      </c>
      <c r="I448" s="490">
        <f>H448*6</f>
        <v>182588.40000000002</v>
      </c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8.35" customHeight="1" x14ac:dyDescent="0.2">
      <c r="A449" s="506"/>
      <c r="B449" s="506"/>
      <c r="C449" s="506"/>
      <c r="D449" s="506"/>
      <c r="E449" s="47" t="s">
        <v>64</v>
      </c>
      <c r="F449" s="46">
        <v>1</v>
      </c>
      <c r="G449" s="62">
        <f>F449*2</f>
        <v>2</v>
      </c>
      <c r="H449" s="490"/>
      <c r="I449" s="490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8.35" customHeight="1" x14ac:dyDescent="0.2">
      <c r="A450" s="506"/>
      <c r="B450" s="480"/>
      <c r="C450" s="480"/>
      <c r="D450" s="480"/>
      <c r="E450" s="47" t="s">
        <v>31</v>
      </c>
      <c r="F450" s="46">
        <v>1</v>
      </c>
      <c r="G450" s="62">
        <f>F450*2</f>
        <v>2</v>
      </c>
      <c r="H450" s="490"/>
      <c r="I450" s="490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8.35" customHeight="1" x14ac:dyDescent="0.2">
      <c r="A451" s="506"/>
      <c r="B451" s="159"/>
      <c r="C451" s="119"/>
      <c r="D451" s="161"/>
      <c r="E451" s="162"/>
      <c r="F451" s="161"/>
      <c r="G451" s="161"/>
      <c r="H451" s="163"/>
      <c r="I451" s="16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8.35" customHeight="1" x14ac:dyDescent="0.2">
      <c r="A452" s="506"/>
      <c r="B452" s="480" t="s">
        <v>145</v>
      </c>
      <c r="C452" s="481">
        <v>100</v>
      </c>
      <c r="D452" s="482">
        <v>2</v>
      </c>
      <c r="E452" s="47" t="s">
        <v>63</v>
      </c>
      <c r="F452" s="46">
        <v>1</v>
      </c>
      <c r="G452" s="62">
        <f>F452*2</f>
        <v>2</v>
      </c>
      <c r="H452" s="490">
        <f>'ANEXO - III –.Detalhamento do Q'!I11</f>
        <v>30431.4</v>
      </c>
      <c r="I452" s="490">
        <f>H452*6</f>
        <v>182588.40000000002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8.35" customHeight="1" x14ac:dyDescent="0.2">
      <c r="A453" s="506"/>
      <c r="B453" s="506"/>
      <c r="C453" s="506"/>
      <c r="D453" s="506"/>
      <c r="E453" s="47" t="s">
        <v>64</v>
      </c>
      <c r="F453" s="46">
        <v>1</v>
      </c>
      <c r="G453" s="62">
        <f>F453*2</f>
        <v>2</v>
      </c>
      <c r="H453" s="490"/>
      <c r="I453" s="490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8.35" customHeight="1" x14ac:dyDescent="0.2">
      <c r="A454" s="506"/>
      <c r="B454" s="480"/>
      <c r="C454" s="480"/>
      <c r="D454" s="480"/>
      <c r="E454" s="47" t="s">
        <v>31</v>
      </c>
      <c r="F454" s="46">
        <v>1</v>
      </c>
      <c r="G454" s="62">
        <f>F454*2</f>
        <v>2</v>
      </c>
      <c r="H454" s="490"/>
      <c r="I454" s="490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8.35" customHeight="1" x14ac:dyDescent="0.2">
      <c r="A455" s="506"/>
      <c r="B455" s="77"/>
      <c r="C455" s="60"/>
      <c r="D455" s="164"/>
      <c r="E455" s="165"/>
      <c r="F455" s="164"/>
      <c r="G455" s="164"/>
      <c r="H455" s="166"/>
      <c r="I455" s="16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8.35" customHeight="1" x14ac:dyDescent="0.2">
      <c r="A456" s="506"/>
      <c r="B456" s="480" t="s">
        <v>146</v>
      </c>
      <c r="C456" s="481">
        <v>57</v>
      </c>
      <c r="D456" s="482">
        <v>1</v>
      </c>
      <c r="E456" s="46" t="s">
        <v>63</v>
      </c>
      <c r="F456" s="46">
        <v>1</v>
      </c>
      <c r="G456" s="46">
        <f>F456*2</f>
        <v>2</v>
      </c>
      <c r="H456" s="490">
        <f>'ANEXO - III –.Detalhamento do Q'!I7</f>
        <v>20769.740000000002</v>
      </c>
      <c r="I456" s="490">
        <f>H456*6</f>
        <v>124618.44</v>
      </c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8.35" customHeight="1" x14ac:dyDescent="0.2">
      <c r="A457" s="506"/>
      <c r="B457" s="480"/>
      <c r="C457" s="480"/>
      <c r="D457" s="480"/>
      <c r="E457" s="46" t="s">
        <v>31</v>
      </c>
      <c r="F457" s="46">
        <v>1</v>
      </c>
      <c r="G457" s="46">
        <f>F457*2</f>
        <v>2</v>
      </c>
      <c r="H457" s="490"/>
      <c r="I457" s="490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8.35" customHeight="1" x14ac:dyDescent="0.2">
      <c r="A458" s="506"/>
      <c r="B458" s="77"/>
      <c r="C458" s="60"/>
      <c r="D458" s="164"/>
      <c r="E458" s="165"/>
      <c r="F458" s="164"/>
      <c r="G458" s="164"/>
      <c r="H458" s="164"/>
      <c r="I458" s="167"/>
      <c r="J458" s="3"/>
      <c r="K458" s="3"/>
      <c r="L458" s="18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8.35" customHeight="1" x14ac:dyDescent="0.2">
      <c r="A459" s="506"/>
      <c r="B459" s="480" t="s">
        <v>147</v>
      </c>
      <c r="C459" s="481">
        <v>82</v>
      </c>
      <c r="D459" s="482">
        <v>2</v>
      </c>
      <c r="E459" s="47" t="s">
        <v>63</v>
      </c>
      <c r="F459" s="46">
        <v>1</v>
      </c>
      <c r="G459" s="62">
        <f>F459*2</f>
        <v>2</v>
      </c>
      <c r="H459" s="490">
        <f>'ANEXO - III –.Detalhamento do Q'!I11</f>
        <v>30431.4</v>
      </c>
      <c r="I459" s="490">
        <f>H459*6</f>
        <v>182588.40000000002</v>
      </c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8.35" customHeight="1" x14ac:dyDescent="0.2">
      <c r="A460" s="506"/>
      <c r="B460" s="506"/>
      <c r="C460" s="506"/>
      <c r="D460" s="506"/>
      <c r="E460" s="47" t="s">
        <v>64</v>
      </c>
      <c r="F460" s="46">
        <v>1</v>
      </c>
      <c r="G460" s="62">
        <f>F460*2</f>
        <v>2</v>
      </c>
      <c r="H460" s="490"/>
      <c r="I460" s="490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8.35" customHeight="1" x14ac:dyDescent="0.2">
      <c r="A461" s="506"/>
      <c r="B461" s="480"/>
      <c r="C461" s="480"/>
      <c r="D461" s="480"/>
      <c r="E461" s="47" t="s">
        <v>31</v>
      </c>
      <c r="F461" s="46">
        <v>1</v>
      </c>
      <c r="G461" s="62">
        <f>F461*2</f>
        <v>2</v>
      </c>
      <c r="H461" s="490"/>
      <c r="I461" s="490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8.35" customHeight="1" x14ac:dyDescent="0.2">
      <c r="A462" s="85" t="s">
        <v>110</v>
      </c>
      <c r="B462" s="86"/>
      <c r="C462" s="127">
        <f>SUM(C442:C461)</f>
        <v>521</v>
      </c>
      <c r="D462" s="81"/>
      <c r="E462" s="81"/>
      <c r="F462" s="128"/>
      <c r="G462" s="128"/>
      <c r="H462" s="144"/>
      <c r="I462" s="102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8.35" customHeight="1" x14ac:dyDescent="0.2">
      <c r="A463" s="3" t="s">
        <v>858</v>
      </c>
      <c r="B463" s="3"/>
      <c r="C463" s="92">
        <v>5</v>
      </c>
      <c r="D463" s="93"/>
      <c r="E463" s="93"/>
      <c r="F463" s="93"/>
      <c r="G463" s="93"/>
      <c r="H463" s="111"/>
      <c r="I463" s="110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8.35" customHeight="1" x14ac:dyDescent="0.2">
      <c r="A464" s="493" t="s">
        <v>77</v>
      </c>
      <c r="B464" s="493"/>
      <c r="C464" s="129"/>
      <c r="D464" s="18"/>
      <c r="E464" s="18"/>
      <c r="F464" s="18"/>
      <c r="G464" s="18"/>
      <c r="H464" s="9">
        <f>SUM(H440:H463)</f>
        <v>163581.47999999998</v>
      </c>
      <c r="I464" s="145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8.35" customHeight="1" x14ac:dyDescent="0.2">
      <c r="A465" s="493" t="s">
        <v>78</v>
      </c>
      <c r="B465" s="493"/>
      <c r="C465" s="92"/>
      <c r="D465" s="93"/>
      <c r="E465" s="93"/>
      <c r="F465" s="93"/>
      <c r="G465" s="93">
        <f>SUM(G440:G464)</f>
        <v>32</v>
      </c>
      <c r="H465" s="95"/>
      <c r="I465" s="95">
        <f>H464*6</f>
        <v>981488.87999999989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8.35" customHeight="1" x14ac:dyDescent="0.2">
      <c r="A466" s="112"/>
      <c r="B466" s="112"/>
      <c r="C466" s="4"/>
      <c r="D466" s="18"/>
      <c r="E466" s="18"/>
      <c r="F466" s="18"/>
      <c r="G466" s="18"/>
      <c r="H466" s="9"/>
      <c r="I466" s="9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35.1" customHeight="1" x14ac:dyDescent="0.2">
      <c r="A467" s="112"/>
      <c r="B467" s="503" t="s">
        <v>148</v>
      </c>
      <c r="C467" s="503"/>
      <c r="D467" s="18"/>
      <c r="E467" s="18"/>
      <c r="F467" s="18"/>
      <c r="G467" s="18"/>
      <c r="H467" s="9"/>
      <c r="I467" s="9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8.35" customHeight="1" x14ac:dyDescent="0.2">
      <c r="A468" s="112"/>
      <c r="B468" s="168"/>
      <c r="C468" s="69"/>
      <c r="D468" s="18"/>
      <c r="E468" s="18"/>
      <c r="F468" s="18"/>
      <c r="G468" s="18"/>
      <c r="H468" s="9"/>
      <c r="I468" s="9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8.35" customHeight="1" x14ac:dyDescent="0.2">
      <c r="A469" s="112"/>
      <c r="B469" s="15" t="s">
        <v>23</v>
      </c>
      <c r="C469" s="8">
        <f>G442+G448+G452+G456+G459</f>
        <v>10</v>
      </c>
      <c r="D469" s="18"/>
      <c r="E469" s="18"/>
      <c r="F469" s="18"/>
      <c r="G469" s="18"/>
      <c r="H469" s="9"/>
      <c r="I469" s="9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8.35" customHeight="1" x14ac:dyDescent="0.2">
      <c r="A470" s="112"/>
      <c r="B470" s="15" t="s">
        <v>24</v>
      </c>
      <c r="C470" s="8">
        <v>0</v>
      </c>
      <c r="D470" s="18"/>
      <c r="E470" s="18"/>
      <c r="F470" s="18"/>
      <c r="G470" s="18"/>
      <c r="H470" s="9"/>
      <c r="I470" s="9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8.35" customHeight="1" x14ac:dyDescent="0.2">
      <c r="A471" s="112"/>
      <c r="B471" s="19" t="s">
        <v>25</v>
      </c>
      <c r="C471" s="8">
        <f>G443+G449+G453+G460</f>
        <v>8</v>
      </c>
      <c r="D471" s="18"/>
      <c r="E471" s="18"/>
      <c r="F471" s="18"/>
      <c r="G471" s="18"/>
      <c r="H471" s="9"/>
      <c r="I471" s="9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8.35" customHeight="1" x14ac:dyDescent="0.2">
      <c r="A472" s="112"/>
      <c r="B472" s="19" t="s">
        <v>26</v>
      </c>
      <c r="C472" s="8">
        <f>G446</f>
        <v>1</v>
      </c>
      <c r="D472" s="18"/>
      <c r="E472" s="18"/>
      <c r="F472" s="18"/>
      <c r="G472" s="18"/>
      <c r="H472" s="9"/>
      <c r="I472" s="9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8.35" customHeight="1" x14ac:dyDescent="0.2">
      <c r="A473" s="112"/>
      <c r="B473" s="19" t="s">
        <v>28</v>
      </c>
      <c r="C473" s="8">
        <f>G444</f>
        <v>2</v>
      </c>
      <c r="D473" s="18"/>
      <c r="E473" s="18"/>
      <c r="F473" s="18"/>
      <c r="G473" s="18"/>
      <c r="H473" s="9"/>
      <c r="I473" s="9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8.35" customHeight="1" x14ac:dyDescent="0.2">
      <c r="A474" s="112"/>
      <c r="B474" s="15" t="s">
        <v>80</v>
      </c>
      <c r="C474" s="8">
        <v>0</v>
      </c>
      <c r="D474" s="18"/>
      <c r="E474" s="18"/>
      <c r="F474" s="18"/>
      <c r="G474" s="18"/>
      <c r="H474" s="9"/>
      <c r="I474" s="9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8.35" customHeight="1" x14ac:dyDescent="0.2">
      <c r="A475" s="112"/>
      <c r="B475" s="15" t="s">
        <v>31</v>
      </c>
      <c r="C475" s="8">
        <f>G445+G450+G454+G457+G461</f>
        <v>10</v>
      </c>
      <c r="D475" s="18"/>
      <c r="E475" s="18"/>
      <c r="F475" s="18"/>
      <c r="G475" s="18"/>
      <c r="H475" s="9"/>
      <c r="I475" s="9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8.35" customHeight="1" x14ac:dyDescent="0.2">
      <c r="A476" s="112"/>
      <c r="B476" s="15" t="s">
        <v>32</v>
      </c>
      <c r="C476" s="8">
        <v>0</v>
      </c>
      <c r="D476" s="18"/>
      <c r="E476" s="18"/>
      <c r="F476" s="18"/>
      <c r="G476" s="18"/>
      <c r="H476" s="9"/>
      <c r="I476" s="9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8.35" customHeight="1" x14ac:dyDescent="0.2">
      <c r="A477" s="112"/>
      <c r="B477" s="15" t="s">
        <v>81</v>
      </c>
      <c r="C477" s="8">
        <v>1</v>
      </c>
      <c r="D477" s="18"/>
      <c r="E477" s="18"/>
      <c r="F477" s="18"/>
      <c r="G477" s="18"/>
      <c r="H477" s="9"/>
      <c r="I477" s="9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8.35" customHeight="1" x14ac:dyDescent="0.2">
      <c r="A478" s="112"/>
      <c r="B478" s="169" t="s">
        <v>82</v>
      </c>
      <c r="C478" s="8">
        <f>SUM(C469:C477)</f>
        <v>32</v>
      </c>
      <c r="D478" s="18"/>
      <c r="E478" s="18"/>
      <c r="F478" s="18"/>
      <c r="G478" s="18"/>
      <c r="H478" s="9"/>
      <c r="I478" s="9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8.35" customHeight="1" x14ac:dyDescent="0.2">
      <c r="A479" s="112"/>
      <c r="B479" s="112"/>
      <c r="C479" s="4"/>
      <c r="D479" s="18"/>
      <c r="E479" s="18"/>
      <c r="F479" s="18"/>
      <c r="G479" s="18"/>
      <c r="H479" s="9"/>
      <c r="I479" s="9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8.35" customHeight="1" x14ac:dyDescent="0.2">
      <c r="A480" s="112"/>
      <c r="B480" s="112"/>
      <c r="C480" s="4"/>
      <c r="D480" s="18"/>
      <c r="E480" s="18"/>
      <c r="F480" s="18"/>
      <c r="G480" s="18"/>
      <c r="H480" s="9"/>
      <c r="I480" s="9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8.35" customHeight="1" x14ac:dyDescent="0.2">
      <c r="A481" s="112"/>
      <c r="B481" s="112"/>
      <c r="C481" s="4"/>
      <c r="D481" s="18"/>
      <c r="E481" s="18"/>
      <c r="F481" s="18"/>
      <c r="G481" s="18"/>
      <c r="H481" s="9"/>
      <c r="I481" s="9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8.35" customHeight="1" x14ac:dyDescent="0.2">
      <c r="A482" s="481" t="s">
        <v>13</v>
      </c>
      <c r="B482" s="501" t="s">
        <v>856</v>
      </c>
      <c r="C482" s="480" t="s">
        <v>55</v>
      </c>
      <c r="D482" s="481" t="s">
        <v>56</v>
      </c>
      <c r="E482" s="460" t="s">
        <v>57</v>
      </c>
      <c r="F482" s="460"/>
      <c r="G482" s="460"/>
      <c r="H482" s="480" t="s">
        <v>58</v>
      </c>
      <c r="I482" s="502" t="s">
        <v>855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38.25" customHeight="1" x14ac:dyDescent="0.2">
      <c r="A483" s="481"/>
      <c r="B483" s="481"/>
      <c r="C483" s="481"/>
      <c r="D483" s="481"/>
      <c r="E483" s="435" t="s">
        <v>21</v>
      </c>
      <c r="F483" s="20" t="s">
        <v>59</v>
      </c>
      <c r="G483" s="453" t="s">
        <v>857</v>
      </c>
      <c r="H483" s="480"/>
      <c r="I483" s="480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5.5" x14ac:dyDescent="0.2">
      <c r="A484" s="49"/>
      <c r="B484" s="46"/>
      <c r="C484" s="47"/>
      <c r="D484" s="46"/>
      <c r="E484" s="47" t="s">
        <v>60</v>
      </c>
      <c r="F484" s="47">
        <v>1</v>
      </c>
      <c r="G484" s="47">
        <v>1</v>
      </c>
      <c r="H484" s="53">
        <f>'ENCARREGADO 30%'!I131</f>
        <v>6358.55</v>
      </c>
      <c r="I484" s="53">
        <f>H484*6</f>
        <v>38151.300000000003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8.35" customHeight="1" x14ac:dyDescent="0.2">
      <c r="A485" s="54"/>
      <c r="B485" s="71"/>
      <c r="C485" s="71"/>
      <c r="D485" s="74"/>
      <c r="E485" s="74"/>
      <c r="F485" s="74"/>
      <c r="G485" s="74"/>
      <c r="H485" s="74"/>
      <c r="I485" s="7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8.35" customHeight="1" x14ac:dyDescent="0.2">
      <c r="A486" s="507" t="s">
        <v>149</v>
      </c>
      <c r="B486" s="480" t="s">
        <v>150</v>
      </c>
      <c r="C486" s="481">
        <v>135</v>
      </c>
      <c r="D486" s="482">
        <v>3</v>
      </c>
      <c r="E486" s="52" t="s">
        <v>63</v>
      </c>
      <c r="F486" s="46">
        <v>1</v>
      </c>
      <c r="G486" s="62">
        <f>F486*2</f>
        <v>2</v>
      </c>
      <c r="H486" s="490">
        <f>'ANEXO - III –.Detalhamento do Q'!I16</f>
        <v>45158.99</v>
      </c>
      <c r="I486" s="490">
        <f>H486*6</f>
        <v>270953.94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8.35" customHeight="1" x14ac:dyDescent="0.2">
      <c r="A487" s="507"/>
      <c r="B487" s="507"/>
      <c r="C487" s="507"/>
      <c r="D487" s="507"/>
      <c r="E487" s="52" t="s">
        <v>64</v>
      </c>
      <c r="F487" s="46">
        <v>1</v>
      </c>
      <c r="G487" s="62">
        <f>F487*2</f>
        <v>2</v>
      </c>
      <c r="H487" s="490"/>
      <c r="I487" s="490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8.35" customHeight="1" x14ac:dyDescent="0.2">
      <c r="A488" s="507"/>
      <c r="B488" s="507"/>
      <c r="C488" s="507"/>
      <c r="D488" s="507"/>
      <c r="E488" s="52" t="s">
        <v>28</v>
      </c>
      <c r="F488" s="46">
        <v>1</v>
      </c>
      <c r="G488" s="62">
        <f>F488*2</f>
        <v>2</v>
      </c>
      <c r="H488" s="490"/>
      <c r="I488" s="490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8.35" customHeight="1" x14ac:dyDescent="0.2">
      <c r="A489" s="507"/>
      <c r="B489" s="507"/>
      <c r="C489" s="507"/>
      <c r="D489" s="507"/>
      <c r="E489" s="52" t="s">
        <v>31</v>
      </c>
      <c r="F489" s="46">
        <v>1</v>
      </c>
      <c r="G489" s="62">
        <f>F489*2</f>
        <v>2</v>
      </c>
      <c r="H489" s="490"/>
      <c r="I489" s="490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38.25" x14ac:dyDescent="0.2">
      <c r="A490" s="507"/>
      <c r="B490" s="480"/>
      <c r="C490" s="480"/>
      <c r="D490" s="480"/>
      <c r="E490" s="52" t="s">
        <v>65</v>
      </c>
      <c r="F490" s="46">
        <v>1</v>
      </c>
      <c r="G490" s="62">
        <f>F490</f>
        <v>1</v>
      </c>
      <c r="H490" s="490"/>
      <c r="I490" s="490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8.35" customHeight="1" x14ac:dyDescent="0.2">
      <c r="A491" s="507"/>
      <c r="B491" s="159"/>
      <c r="C491" s="119"/>
      <c r="D491" s="161"/>
      <c r="E491" s="162"/>
      <c r="F491" s="161"/>
      <c r="G491" s="120"/>
      <c r="H491" s="161"/>
      <c r="I491" s="170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8.35" customHeight="1" x14ac:dyDescent="0.2">
      <c r="A492" s="507"/>
      <c r="B492" s="480" t="s">
        <v>151</v>
      </c>
      <c r="C492" s="481">
        <v>121</v>
      </c>
      <c r="D492" s="482">
        <v>3</v>
      </c>
      <c r="E492" s="52" t="s">
        <v>63</v>
      </c>
      <c r="F492" s="46">
        <v>1</v>
      </c>
      <c r="G492" s="62">
        <f>F492*2</f>
        <v>2</v>
      </c>
      <c r="H492" s="490">
        <f>'ANEXO - III –.Detalhamento do Q'!I16</f>
        <v>45158.99</v>
      </c>
      <c r="I492" s="490">
        <f>H492*6</f>
        <v>270953.94</v>
      </c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8.35" customHeight="1" x14ac:dyDescent="0.2">
      <c r="A493" s="507"/>
      <c r="B493" s="507"/>
      <c r="C493" s="507"/>
      <c r="D493" s="507"/>
      <c r="E493" s="52" t="s">
        <v>64</v>
      </c>
      <c r="F493" s="46">
        <v>1</v>
      </c>
      <c r="G493" s="62">
        <f>F493*2</f>
        <v>2</v>
      </c>
      <c r="H493" s="490"/>
      <c r="I493" s="490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8.35" customHeight="1" x14ac:dyDescent="0.2">
      <c r="A494" s="507"/>
      <c r="B494" s="507"/>
      <c r="C494" s="507"/>
      <c r="D494" s="507"/>
      <c r="E494" s="52" t="s">
        <v>28</v>
      </c>
      <c r="F494" s="46">
        <v>1</v>
      </c>
      <c r="G494" s="62">
        <f>F494*2</f>
        <v>2</v>
      </c>
      <c r="H494" s="490"/>
      <c r="I494" s="490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8.35" customHeight="1" x14ac:dyDescent="0.2">
      <c r="A495" s="507"/>
      <c r="B495" s="507"/>
      <c r="C495" s="507"/>
      <c r="D495" s="507"/>
      <c r="E495" s="52" t="s">
        <v>31</v>
      </c>
      <c r="F495" s="46">
        <v>1</v>
      </c>
      <c r="G495" s="62">
        <f>F495*2</f>
        <v>2</v>
      </c>
      <c r="H495" s="490"/>
      <c r="I495" s="490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38.25" x14ac:dyDescent="0.2">
      <c r="A496" s="507"/>
      <c r="B496" s="480"/>
      <c r="C496" s="480"/>
      <c r="D496" s="480"/>
      <c r="E496" s="52" t="s">
        <v>65</v>
      </c>
      <c r="F496" s="46">
        <v>1</v>
      </c>
      <c r="G496" s="62">
        <f>F496</f>
        <v>1</v>
      </c>
      <c r="H496" s="490"/>
      <c r="I496" s="490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8.35" customHeight="1" x14ac:dyDescent="0.2">
      <c r="A497" s="507"/>
      <c r="B497" s="159"/>
      <c r="C497" s="119"/>
      <c r="D497" s="161"/>
      <c r="E497" s="162"/>
      <c r="F497" s="161"/>
      <c r="G497" s="161"/>
      <c r="H497" s="161"/>
      <c r="I497" s="170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8.35" customHeight="1" x14ac:dyDescent="0.2">
      <c r="A498" s="507"/>
      <c r="B498" s="480" t="s">
        <v>152</v>
      </c>
      <c r="C498" s="481">
        <v>42</v>
      </c>
      <c r="D498" s="482">
        <v>1</v>
      </c>
      <c r="E498" s="46" t="s">
        <v>63</v>
      </c>
      <c r="F498" s="46">
        <v>1</v>
      </c>
      <c r="G498" s="46">
        <f>F498*2</f>
        <v>2</v>
      </c>
      <c r="H498" s="490">
        <f>'ANEXO - III –.Detalhamento do Q'!I7</f>
        <v>20769.740000000002</v>
      </c>
      <c r="I498" s="490">
        <f>H498*6</f>
        <v>124618.44</v>
      </c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8.35" customHeight="1" x14ac:dyDescent="0.2">
      <c r="A499" s="507"/>
      <c r="B499" s="480"/>
      <c r="C499" s="480"/>
      <c r="D499" s="480"/>
      <c r="E499" s="46" t="s">
        <v>31</v>
      </c>
      <c r="F499" s="46">
        <v>1</v>
      </c>
      <c r="G499" s="46">
        <f>F499*2</f>
        <v>2</v>
      </c>
      <c r="H499" s="490"/>
      <c r="I499" s="490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8.35" customHeight="1" x14ac:dyDescent="0.2">
      <c r="A500" s="507"/>
      <c r="B500" s="159"/>
      <c r="C500" s="119"/>
      <c r="D500" s="161"/>
      <c r="E500" s="162"/>
      <c r="F500" s="161"/>
      <c r="G500" s="161"/>
      <c r="H500" s="161"/>
      <c r="I500" s="170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8.35" customHeight="1" x14ac:dyDescent="0.2">
      <c r="A501" s="507"/>
      <c r="B501" s="480" t="s">
        <v>153</v>
      </c>
      <c r="C501" s="481">
        <v>94</v>
      </c>
      <c r="D501" s="482">
        <v>2</v>
      </c>
      <c r="E501" s="47" t="s">
        <v>63</v>
      </c>
      <c r="F501" s="46">
        <v>1</v>
      </c>
      <c r="G501" s="62">
        <f>F501*2</f>
        <v>2</v>
      </c>
      <c r="H501" s="490">
        <f>'ANEXO - III –.Detalhamento do Q'!I11</f>
        <v>30431.4</v>
      </c>
      <c r="I501" s="490">
        <f>H501*6</f>
        <v>182588.40000000002</v>
      </c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8.35" customHeight="1" x14ac:dyDescent="0.2">
      <c r="A502" s="507"/>
      <c r="B502" s="507"/>
      <c r="C502" s="507"/>
      <c r="D502" s="507"/>
      <c r="E502" s="47" t="s">
        <v>64</v>
      </c>
      <c r="F502" s="46">
        <v>1</v>
      </c>
      <c r="G502" s="62">
        <f>F502*2</f>
        <v>2</v>
      </c>
      <c r="H502" s="490"/>
      <c r="I502" s="490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8.35" customHeight="1" x14ac:dyDescent="0.2">
      <c r="A503" s="507"/>
      <c r="B503" s="480"/>
      <c r="C503" s="480"/>
      <c r="D503" s="480"/>
      <c r="E503" s="47" t="s">
        <v>31</v>
      </c>
      <c r="F503" s="46">
        <v>1</v>
      </c>
      <c r="G503" s="62">
        <f>F503*2</f>
        <v>2</v>
      </c>
      <c r="H503" s="490"/>
      <c r="I503" s="490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8.35" customHeight="1" x14ac:dyDescent="0.2">
      <c r="A504" s="507"/>
      <c r="B504" s="77"/>
      <c r="C504" s="60"/>
      <c r="D504" s="164"/>
      <c r="E504" s="165"/>
      <c r="F504" s="164"/>
      <c r="G504" s="164"/>
      <c r="H504" s="164"/>
      <c r="I504" s="106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8.35" customHeight="1" x14ac:dyDescent="0.2">
      <c r="A505" s="507"/>
      <c r="B505" s="480" t="s">
        <v>154</v>
      </c>
      <c r="C505" s="481">
        <v>30</v>
      </c>
      <c r="D505" s="482">
        <v>1</v>
      </c>
      <c r="E505" s="46" t="s">
        <v>63</v>
      </c>
      <c r="F505" s="46">
        <v>1</v>
      </c>
      <c r="G505" s="46">
        <f>F505*2</f>
        <v>2</v>
      </c>
      <c r="H505" s="490">
        <f>'ANEXO - III –.Detalhamento do Q'!I7</f>
        <v>20769.740000000002</v>
      </c>
      <c r="I505" s="490">
        <f>H505*6</f>
        <v>124618.44</v>
      </c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8.35" customHeight="1" x14ac:dyDescent="0.2">
      <c r="A506" s="507"/>
      <c r="B506" s="507"/>
      <c r="C506" s="481"/>
      <c r="D506" s="481"/>
      <c r="E506" s="46" t="s">
        <v>31</v>
      </c>
      <c r="F506" s="46">
        <v>1</v>
      </c>
      <c r="G506" s="46">
        <f>F506*2</f>
        <v>2</v>
      </c>
      <c r="H506" s="490"/>
      <c r="I506" s="490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8.35" customHeight="1" x14ac:dyDescent="0.2">
      <c r="A507" s="507"/>
      <c r="B507" s="106"/>
      <c r="C507" s="60"/>
      <c r="D507" s="164"/>
      <c r="E507" s="165"/>
      <c r="F507" s="164"/>
      <c r="G507" s="164"/>
      <c r="H507" s="164"/>
      <c r="I507" s="106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8.35" customHeight="1" x14ac:dyDescent="0.2">
      <c r="A508" s="507"/>
      <c r="B508" s="480" t="s">
        <v>155</v>
      </c>
      <c r="C508" s="481">
        <v>36</v>
      </c>
      <c r="D508" s="482">
        <v>1</v>
      </c>
      <c r="E508" s="46" t="s">
        <v>63</v>
      </c>
      <c r="F508" s="46">
        <v>1</v>
      </c>
      <c r="G508" s="46">
        <f>F508*2</f>
        <v>2</v>
      </c>
      <c r="H508" s="490">
        <f>'ANEXO - III –.Detalhamento do Q'!I7</f>
        <v>20769.740000000002</v>
      </c>
      <c r="I508" s="490">
        <f>H508*6</f>
        <v>124618.44</v>
      </c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8.35" customHeight="1" x14ac:dyDescent="0.2">
      <c r="A509" s="507"/>
      <c r="B509" s="507"/>
      <c r="C509" s="481"/>
      <c r="D509" s="481"/>
      <c r="E509" s="46" t="s">
        <v>31</v>
      </c>
      <c r="F509" s="46">
        <v>1</v>
      </c>
      <c r="G509" s="46">
        <f>F509*2</f>
        <v>2</v>
      </c>
      <c r="H509" s="490"/>
      <c r="I509" s="490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8.35" customHeight="1" x14ac:dyDescent="0.2">
      <c r="A510" s="507"/>
      <c r="B510" s="106"/>
      <c r="C510" s="60"/>
      <c r="D510" s="164"/>
      <c r="E510" s="165"/>
      <c r="F510" s="164"/>
      <c r="G510" s="164"/>
      <c r="H510" s="164"/>
      <c r="I510" s="106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8.35" customHeight="1" x14ac:dyDescent="0.2">
      <c r="A511" s="507"/>
      <c r="B511" s="513" t="s">
        <v>156</v>
      </c>
      <c r="C511" s="481">
        <v>52</v>
      </c>
      <c r="D511" s="482">
        <v>1</v>
      </c>
      <c r="E511" s="46" t="s">
        <v>63</v>
      </c>
      <c r="F511" s="46">
        <v>1</v>
      </c>
      <c r="G511" s="46">
        <f>F511*2</f>
        <v>2</v>
      </c>
      <c r="H511" s="490">
        <f>'ANEXO - III –.Detalhamento do Q'!I7</f>
        <v>20769.740000000002</v>
      </c>
      <c r="I511" s="490">
        <f>H511*6</f>
        <v>124618.44</v>
      </c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8.35" customHeight="1" x14ac:dyDescent="0.2">
      <c r="A512" s="507"/>
      <c r="B512" s="513"/>
      <c r="C512" s="481"/>
      <c r="D512" s="481"/>
      <c r="E512" s="46" t="s">
        <v>31</v>
      </c>
      <c r="F512" s="46">
        <v>1</v>
      </c>
      <c r="G512" s="46">
        <f>F512*2</f>
        <v>2</v>
      </c>
      <c r="H512" s="490"/>
      <c r="I512" s="490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8.35" customHeight="1" x14ac:dyDescent="0.2">
      <c r="A513" s="85" t="s">
        <v>110</v>
      </c>
      <c r="B513" s="86"/>
      <c r="C513" s="127">
        <f>SUM(C486:C512)</f>
        <v>510</v>
      </c>
      <c r="D513" s="81"/>
      <c r="E513" s="81"/>
      <c r="F513" s="128"/>
      <c r="G513" s="128"/>
      <c r="H513" s="144"/>
      <c r="I513" s="102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8.35" customHeight="1" x14ac:dyDescent="0.2">
      <c r="A514" s="3" t="s">
        <v>858</v>
      </c>
      <c r="B514" s="3"/>
      <c r="C514" s="92">
        <v>7</v>
      </c>
      <c r="D514" s="93"/>
      <c r="E514" s="93"/>
      <c r="F514" s="93"/>
      <c r="G514" s="93"/>
      <c r="H514" s="111"/>
      <c r="I514" s="110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8.35" customHeight="1" x14ac:dyDescent="0.2">
      <c r="A515" s="493" t="s">
        <v>77</v>
      </c>
      <c r="B515" s="493"/>
      <c r="C515" s="129"/>
      <c r="D515" s="18"/>
      <c r="E515" s="18"/>
      <c r="F515" s="18"/>
      <c r="G515" s="18"/>
      <c r="H515" s="9">
        <f>SUM(H484:H514)</f>
        <v>210186.88999999998</v>
      </c>
      <c r="I515" s="145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8.35" customHeight="1" x14ac:dyDescent="0.2">
      <c r="A516" s="493" t="s">
        <v>78</v>
      </c>
      <c r="B516" s="493"/>
      <c r="C516" s="92"/>
      <c r="D516" s="93"/>
      <c r="E516" s="93"/>
      <c r="F516" s="93"/>
      <c r="G516" s="93">
        <f>SUM(G484:G515)</f>
        <v>41</v>
      </c>
      <c r="H516" s="95"/>
      <c r="I516" s="95">
        <f>H515*6</f>
        <v>1261121.3399999999</v>
      </c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8.35" customHeight="1" x14ac:dyDescent="0.2">
      <c r="A517" s="112"/>
      <c r="B517" s="112"/>
      <c r="C517" s="4"/>
      <c r="D517" s="18"/>
      <c r="E517" s="18"/>
      <c r="F517" s="18"/>
      <c r="G517" s="18"/>
      <c r="H517" s="9"/>
      <c r="I517" s="9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35.1" customHeight="1" x14ac:dyDescent="0.2">
      <c r="A518" s="112"/>
      <c r="B518" s="503" t="s">
        <v>157</v>
      </c>
      <c r="C518" s="503"/>
      <c r="D518" s="18"/>
      <c r="E518" s="18"/>
      <c r="F518" s="18"/>
      <c r="G518" s="18"/>
      <c r="H518" s="9"/>
      <c r="I518" s="9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8.35" customHeight="1" x14ac:dyDescent="0.2">
      <c r="A519" s="112"/>
      <c r="B519" s="16"/>
      <c r="C519" s="69"/>
      <c r="D519" s="18"/>
      <c r="E519" s="18"/>
      <c r="F519" s="18"/>
      <c r="G519" s="18"/>
      <c r="H519" s="9"/>
      <c r="I519" s="9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8.35" customHeight="1" x14ac:dyDescent="0.2">
      <c r="A520" s="112"/>
      <c r="B520" s="15" t="s">
        <v>23</v>
      </c>
      <c r="C520" s="8">
        <f>G486+G492+G498+G501+G505+G508+G511</f>
        <v>14</v>
      </c>
      <c r="D520" s="18"/>
      <c r="E520" s="18"/>
      <c r="F520" s="18"/>
      <c r="G520" s="18"/>
      <c r="H520" s="9"/>
      <c r="I520" s="9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8.35" customHeight="1" x14ac:dyDescent="0.2">
      <c r="A521" s="112"/>
      <c r="B521" s="15" t="s">
        <v>24</v>
      </c>
      <c r="C521" s="8">
        <v>0</v>
      </c>
      <c r="D521" s="18"/>
      <c r="E521" s="18"/>
      <c r="F521" s="18"/>
      <c r="G521" s="18"/>
      <c r="H521" s="9"/>
      <c r="I521" s="9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8.35" customHeight="1" x14ac:dyDescent="0.2">
      <c r="A522" s="112"/>
      <c r="B522" s="19" t="s">
        <v>25</v>
      </c>
      <c r="C522" s="8">
        <f>G487+G493+G502</f>
        <v>6</v>
      </c>
      <c r="D522" s="18"/>
      <c r="E522" s="18"/>
      <c r="F522" s="18"/>
      <c r="G522" s="18"/>
      <c r="H522" s="9"/>
      <c r="I522" s="9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8.35" customHeight="1" x14ac:dyDescent="0.2">
      <c r="A523" s="112"/>
      <c r="B523" s="19" t="s">
        <v>26</v>
      </c>
      <c r="C523" s="8">
        <f>G490+G496</f>
        <v>2</v>
      </c>
      <c r="D523" s="18"/>
      <c r="E523" s="18"/>
      <c r="F523" s="18"/>
      <c r="G523" s="18"/>
      <c r="H523" s="9"/>
      <c r="I523" s="9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8.35" customHeight="1" x14ac:dyDescent="0.2">
      <c r="A524" s="112"/>
      <c r="B524" s="19" t="s">
        <v>28</v>
      </c>
      <c r="C524" s="8">
        <f>G488+G494</f>
        <v>4</v>
      </c>
      <c r="D524" s="18"/>
      <c r="E524" s="18"/>
      <c r="F524" s="18"/>
      <c r="G524" s="18"/>
      <c r="H524" s="9"/>
      <c r="I524" s="9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8.35" customHeight="1" x14ac:dyDescent="0.2">
      <c r="A525" s="112"/>
      <c r="B525" s="15" t="s">
        <v>80</v>
      </c>
      <c r="C525" s="8">
        <v>0</v>
      </c>
      <c r="D525" s="18"/>
      <c r="E525" s="18"/>
      <c r="F525" s="18"/>
      <c r="G525" s="18"/>
      <c r="H525" s="9"/>
      <c r="I525" s="9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8.35" customHeight="1" x14ac:dyDescent="0.2">
      <c r="A526" s="112"/>
      <c r="B526" s="15" t="s">
        <v>31</v>
      </c>
      <c r="C526" s="8">
        <f>G489+G495+G499+G503+G506+G509+G512</f>
        <v>14</v>
      </c>
      <c r="D526" s="18"/>
      <c r="E526" s="18"/>
      <c r="F526" s="18"/>
      <c r="G526" s="18"/>
      <c r="H526" s="9"/>
      <c r="I526" s="9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8.35" customHeight="1" x14ac:dyDescent="0.2">
      <c r="A527" s="112"/>
      <c r="B527" s="15" t="s">
        <v>32</v>
      </c>
      <c r="C527" s="8">
        <v>0</v>
      </c>
      <c r="D527" s="18"/>
      <c r="E527" s="18"/>
      <c r="F527" s="18"/>
      <c r="G527" s="18"/>
      <c r="H527" s="9"/>
      <c r="I527" s="9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8.35" customHeight="1" x14ac:dyDescent="0.2">
      <c r="A528" s="112"/>
      <c r="B528" s="15" t="s">
        <v>158</v>
      </c>
      <c r="C528" s="8">
        <v>1</v>
      </c>
      <c r="D528" s="18"/>
      <c r="E528" s="18"/>
      <c r="F528" s="18"/>
      <c r="G528" s="18"/>
      <c r="H528" s="9"/>
      <c r="I528" s="9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8.35" customHeight="1" x14ac:dyDescent="0.2">
      <c r="A529" s="112"/>
      <c r="B529" s="169" t="s">
        <v>82</v>
      </c>
      <c r="C529" s="8">
        <f>SUM(C520:C528)</f>
        <v>41</v>
      </c>
      <c r="D529" s="18"/>
      <c r="E529" s="18"/>
      <c r="F529" s="18"/>
      <c r="G529" s="18"/>
      <c r="H529" s="9"/>
      <c r="I529" s="9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8.35" customHeight="1" x14ac:dyDescent="0.2">
      <c r="A530" s="96"/>
      <c r="B530" s="3"/>
      <c r="C530" s="4"/>
      <c r="D530" s="18"/>
      <c r="E530" s="131"/>
      <c r="F530" s="18"/>
      <c r="G530" s="18"/>
      <c r="H530" s="18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8.35" customHeight="1" x14ac:dyDescent="0.2">
      <c r="A531" s="3"/>
      <c r="B531" s="3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8.35" customHeight="1" x14ac:dyDescent="0.2">
      <c r="A532" s="481" t="s">
        <v>14</v>
      </c>
      <c r="B532" s="501" t="s">
        <v>856</v>
      </c>
      <c r="C532" s="480" t="s">
        <v>55</v>
      </c>
      <c r="D532" s="481" t="s">
        <v>56</v>
      </c>
      <c r="E532" s="460" t="s">
        <v>57</v>
      </c>
      <c r="F532" s="460"/>
      <c r="G532" s="460"/>
      <c r="H532" s="480" t="s">
        <v>58</v>
      </c>
      <c r="I532" s="502" t="s">
        <v>855</v>
      </c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38.25" customHeight="1" x14ac:dyDescent="0.2">
      <c r="A533" s="481"/>
      <c r="B533" s="481"/>
      <c r="C533" s="481"/>
      <c r="D533" s="481"/>
      <c r="E533" s="436" t="s">
        <v>21</v>
      </c>
      <c r="F533" s="172" t="s">
        <v>59</v>
      </c>
      <c r="G533" s="453" t="s">
        <v>857</v>
      </c>
      <c r="H533" s="480"/>
      <c r="I533" s="480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5.5" x14ac:dyDescent="0.2">
      <c r="A534" s="173"/>
      <c r="B534" s="135"/>
      <c r="C534" s="61"/>
      <c r="D534" s="135"/>
      <c r="E534" s="47" t="s">
        <v>159</v>
      </c>
      <c r="F534" s="47">
        <v>1</v>
      </c>
      <c r="G534" s="47">
        <v>1</v>
      </c>
      <c r="H534" s="53">
        <f>'encarregado 40%'!I131</f>
        <v>6686.94</v>
      </c>
      <c r="I534" s="53">
        <f>H534*6</f>
        <v>40121.64</v>
      </c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8.35" customHeight="1" x14ac:dyDescent="0.2">
      <c r="A535" s="174"/>
      <c r="B535" s="71"/>
      <c r="C535" s="71"/>
      <c r="D535" s="74"/>
      <c r="E535" s="74"/>
      <c r="F535" s="74"/>
      <c r="G535" s="74"/>
      <c r="H535" s="74"/>
      <c r="I535" s="7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8.35" customHeight="1" x14ac:dyDescent="0.2">
      <c r="A536" s="507" t="s">
        <v>160</v>
      </c>
      <c r="B536" s="480" t="s">
        <v>161</v>
      </c>
      <c r="C536" s="481">
        <v>100</v>
      </c>
      <c r="D536" s="482">
        <v>2</v>
      </c>
      <c r="E536" s="47" t="s">
        <v>63</v>
      </c>
      <c r="F536" s="46">
        <v>1</v>
      </c>
      <c r="G536" s="62">
        <f>F536*2</f>
        <v>2</v>
      </c>
      <c r="H536" s="490">
        <f>'ANEXO - III –.Detalhamento do Q'!I11</f>
        <v>30431.4</v>
      </c>
      <c r="I536" s="490">
        <f>H536*6</f>
        <v>182588.40000000002</v>
      </c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8.35" customHeight="1" x14ac:dyDescent="0.2">
      <c r="A537" s="507"/>
      <c r="B537" s="507"/>
      <c r="C537" s="507"/>
      <c r="D537" s="507"/>
      <c r="E537" s="47" t="s">
        <v>64</v>
      </c>
      <c r="F537" s="46">
        <v>1</v>
      </c>
      <c r="G537" s="62">
        <f>F537*2</f>
        <v>2</v>
      </c>
      <c r="H537" s="490"/>
      <c r="I537" s="490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8.35" customHeight="1" x14ac:dyDescent="0.2">
      <c r="A538" s="507"/>
      <c r="B538" s="480"/>
      <c r="C538" s="480"/>
      <c r="D538" s="480"/>
      <c r="E538" s="47" t="s">
        <v>31</v>
      </c>
      <c r="F538" s="46">
        <v>1</v>
      </c>
      <c r="G538" s="62">
        <f>F538*2</f>
        <v>2</v>
      </c>
      <c r="H538" s="490"/>
      <c r="I538" s="490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8.35" customHeight="1" x14ac:dyDescent="0.2">
      <c r="A539" s="507"/>
      <c r="B539" s="78"/>
      <c r="C539" s="60"/>
      <c r="D539" s="116"/>
      <c r="E539" s="141"/>
      <c r="F539" s="116"/>
      <c r="G539" s="116"/>
      <c r="H539" s="116"/>
      <c r="I539" s="60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8.35" customHeight="1" x14ac:dyDescent="0.2">
      <c r="A540" s="507"/>
      <c r="B540" s="480" t="s">
        <v>162</v>
      </c>
      <c r="C540" s="481">
        <v>226</v>
      </c>
      <c r="D540" s="482">
        <v>4</v>
      </c>
      <c r="E540" s="47" t="s">
        <v>63</v>
      </c>
      <c r="F540" s="46">
        <v>1</v>
      </c>
      <c r="G540" s="62">
        <f>F540*2</f>
        <v>2</v>
      </c>
      <c r="H540" s="490">
        <f>'ANEXO - III –.Detalhamento do Q'!I24</f>
        <v>66644.850000000006</v>
      </c>
      <c r="I540" s="490">
        <f>H540*6</f>
        <v>399869.10000000003</v>
      </c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8.35" customHeight="1" x14ac:dyDescent="0.2">
      <c r="A541" s="507"/>
      <c r="B541" s="507"/>
      <c r="C541" s="507"/>
      <c r="D541" s="507"/>
      <c r="E541" s="47" t="s">
        <v>64</v>
      </c>
      <c r="F541" s="46">
        <v>1</v>
      </c>
      <c r="G541" s="62">
        <f>F541*2</f>
        <v>2</v>
      </c>
      <c r="H541" s="490"/>
      <c r="I541" s="490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8.35" customHeight="1" x14ac:dyDescent="0.2">
      <c r="A542" s="507"/>
      <c r="B542" s="507"/>
      <c r="C542" s="507"/>
      <c r="D542" s="507"/>
      <c r="E542" s="47" t="s">
        <v>28</v>
      </c>
      <c r="F542" s="46">
        <v>1</v>
      </c>
      <c r="G542" s="62">
        <f>F542*2</f>
        <v>2</v>
      </c>
      <c r="H542" s="490"/>
      <c r="I542" s="490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8.35" customHeight="1" x14ac:dyDescent="0.2">
      <c r="A543" s="507"/>
      <c r="B543" s="507"/>
      <c r="C543" s="507"/>
      <c r="D543" s="507"/>
      <c r="E543" s="47" t="s">
        <v>31</v>
      </c>
      <c r="F543" s="46">
        <v>1</v>
      </c>
      <c r="G543" s="62">
        <f>F543*2</f>
        <v>2</v>
      </c>
      <c r="H543" s="490"/>
      <c r="I543" s="490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8.35" customHeight="1" x14ac:dyDescent="0.2">
      <c r="A544" s="507"/>
      <c r="B544" s="507"/>
      <c r="C544" s="507"/>
      <c r="D544" s="507"/>
      <c r="E544" s="47" t="s">
        <v>32</v>
      </c>
      <c r="F544" s="46">
        <v>2</v>
      </c>
      <c r="G544" s="62">
        <f>F544</f>
        <v>2</v>
      </c>
      <c r="H544" s="490"/>
      <c r="I544" s="490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8.35" customHeight="1" x14ac:dyDescent="0.2">
      <c r="A545" s="507"/>
      <c r="B545" s="507"/>
      <c r="C545" s="507"/>
      <c r="D545" s="507"/>
      <c r="E545" s="47" t="s">
        <v>29</v>
      </c>
      <c r="F545" s="46">
        <v>1</v>
      </c>
      <c r="G545" s="62">
        <f>F545</f>
        <v>1</v>
      </c>
      <c r="H545" s="490"/>
      <c r="I545" s="490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38.25" x14ac:dyDescent="0.2">
      <c r="A546" s="507"/>
      <c r="B546" s="507"/>
      <c r="C546" s="507"/>
      <c r="D546" s="507"/>
      <c r="E546" s="47" t="s">
        <v>99</v>
      </c>
      <c r="F546" s="46">
        <v>1</v>
      </c>
      <c r="G546" s="62">
        <f>F546</f>
        <v>1</v>
      </c>
      <c r="H546" s="490"/>
      <c r="I546" s="490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8.35" customHeight="1" x14ac:dyDescent="0.2">
      <c r="A547" s="507"/>
      <c r="B547" s="480"/>
      <c r="C547" s="480"/>
      <c r="D547" s="480"/>
      <c r="E547" s="47" t="s">
        <v>24</v>
      </c>
      <c r="F547" s="46">
        <v>1</v>
      </c>
      <c r="G547" s="62">
        <f>F547</f>
        <v>1</v>
      </c>
      <c r="H547" s="490"/>
      <c r="I547" s="490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8.35" customHeight="1" x14ac:dyDescent="0.2">
      <c r="A548" s="507"/>
      <c r="B548" s="78"/>
      <c r="C548" s="60"/>
      <c r="D548" s="116"/>
      <c r="E548" s="141"/>
      <c r="F548" s="116"/>
      <c r="G548" s="116"/>
      <c r="H548" s="116"/>
      <c r="I548" s="60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8.35" customHeight="1" x14ac:dyDescent="0.2">
      <c r="A549" s="507"/>
      <c r="B549" s="480" t="s">
        <v>163</v>
      </c>
      <c r="C549" s="481">
        <v>92</v>
      </c>
      <c r="D549" s="482">
        <v>2</v>
      </c>
      <c r="E549" s="47" t="s">
        <v>63</v>
      </c>
      <c r="F549" s="46">
        <v>1</v>
      </c>
      <c r="G549" s="62">
        <f>F549*2</f>
        <v>2</v>
      </c>
      <c r="H549" s="490">
        <f>'ANEXO - III –.Detalhamento do Q'!I11</f>
        <v>30431.4</v>
      </c>
      <c r="I549" s="490">
        <f>H549*6</f>
        <v>182588.40000000002</v>
      </c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8.35" customHeight="1" x14ac:dyDescent="0.2">
      <c r="A550" s="507"/>
      <c r="B550" s="507"/>
      <c r="C550" s="507"/>
      <c r="D550" s="507"/>
      <c r="E550" s="47" t="s">
        <v>64</v>
      </c>
      <c r="F550" s="46">
        <v>1</v>
      </c>
      <c r="G550" s="62">
        <f>F550*2</f>
        <v>2</v>
      </c>
      <c r="H550" s="490"/>
      <c r="I550" s="490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8.35" customHeight="1" x14ac:dyDescent="0.2">
      <c r="A551" s="507"/>
      <c r="B551" s="480"/>
      <c r="C551" s="480"/>
      <c r="D551" s="480"/>
      <c r="E551" s="47" t="s">
        <v>31</v>
      </c>
      <c r="F551" s="46">
        <v>1</v>
      </c>
      <c r="G551" s="62">
        <f>F551*2</f>
        <v>2</v>
      </c>
      <c r="H551" s="490"/>
      <c r="I551" s="490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8.35" customHeight="1" x14ac:dyDescent="0.2">
      <c r="A552" s="507"/>
      <c r="B552" s="78"/>
      <c r="C552" s="60"/>
      <c r="D552" s="116"/>
      <c r="E552" s="141"/>
      <c r="F552" s="116"/>
      <c r="G552" s="116"/>
      <c r="H552" s="116"/>
      <c r="I552" s="6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8.35" customHeight="1" x14ac:dyDescent="0.2">
      <c r="A553" s="507"/>
      <c r="B553" s="480" t="s">
        <v>164</v>
      </c>
      <c r="C553" s="481">
        <v>39</v>
      </c>
      <c r="D553" s="482">
        <v>1</v>
      </c>
      <c r="E553" s="47" t="s">
        <v>63</v>
      </c>
      <c r="F553" s="46">
        <v>1</v>
      </c>
      <c r="G553" s="46">
        <f>F553*2</f>
        <v>2</v>
      </c>
      <c r="H553" s="490">
        <f>'ANEXO - III –.Detalhamento do Q'!I7</f>
        <v>20769.740000000002</v>
      </c>
      <c r="I553" s="490">
        <f>H553*6</f>
        <v>124618.44</v>
      </c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8.35" customHeight="1" x14ac:dyDescent="0.2">
      <c r="A554" s="507"/>
      <c r="B554" s="480"/>
      <c r="C554" s="480"/>
      <c r="D554" s="480"/>
      <c r="E554" s="47" t="s">
        <v>31</v>
      </c>
      <c r="F554" s="46">
        <v>1</v>
      </c>
      <c r="G554" s="46">
        <f>F554*2</f>
        <v>2</v>
      </c>
      <c r="H554" s="490"/>
      <c r="I554" s="49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8.35" customHeight="1" x14ac:dyDescent="0.2">
      <c r="A555" s="507"/>
      <c r="B555" s="78"/>
      <c r="C555" s="60"/>
      <c r="D555" s="116"/>
      <c r="E555" s="141"/>
      <c r="F555" s="116"/>
      <c r="G555" s="116"/>
      <c r="H555" s="116"/>
      <c r="I555" s="6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8.35" customHeight="1" x14ac:dyDescent="0.2">
      <c r="A556" s="507"/>
      <c r="B556" s="480" t="s">
        <v>165</v>
      </c>
      <c r="C556" s="481">
        <v>30</v>
      </c>
      <c r="D556" s="482">
        <v>1</v>
      </c>
      <c r="E556" s="47" t="s">
        <v>63</v>
      </c>
      <c r="F556" s="46">
        <v>1</v>
      </c>
      <c r="G556" s="46">
        <f>F556*2</f>
        <v>2</v>
      </c>
      <c r="H556" s="490">
        <f>'ANEXO - III –.Detalhamento do Q'!I7</f>
        <v>20769.740000000002</v>
      </c>
      <c r="I556" s="490">
        <f>H556*6</f>
        <v>124618.44</v>
      </c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8.35" customHeight="1" x14ac:dyDescent="0.2">
      <c r="A557" s="507"/>
      <c r="B557" s="480"/>
      <c r="C557" s="480"/>
      <c r="D557" s="480"/>
      <c r="E557" s="47" t="s">
        <v>31</v>
      </c>
      <c r="F557" s="46">
        <v>1</v>
      </c>
      <c r="G557" s="46">
        <f>F557*2</f>
        <v>2</v>
      </c>
      <c r="H557" s="490"/>
      <c r="I557" s="49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8.35" customHeight="1" x14ac:dyDescent="0.2">
      <c r="A558" s="507"/>
      <c r="B558" s="78"/>
      <c r="C558" s="60"/>
      <c r="D558" s="116"/>
      <c r="E558" s="141"/>
      <c r="F558" s="116"/>
      <c r="G558" s="116"/>
      <c r="H558" s="116"/>
      <c r="I558" s="6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8.35" customHeight="1" x14ac:dyDescent="0.2">
      <c r="A559" s="507"/>
      <c r="B559" s="480" t="s">
        <v>166</v>
      </c>
      <c r="C559" s="481">
        <v>41</v>
      </c>
      <c r="D559" s="482">
        <v>1</v>
      </c>
      <c r="E559" s="449" t="s">
        <v>63</v>
      </c>
      <c r="F559" s="46">
        <v>1</v>
      </c>
      <c r="G559" s="46">
        <f>F559*2</f>
        <v>2</v>
      </c>
      <c r="H559" s="483">
        <f>'ANEXO - III –.Detalhamento do Q'!I7</f>
        <v>20769.740000000002</v>
      </c>
      <c r="I559" s="486">
        <f>H559*6</f>
        <v>124618.44</v>
      </c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8.35" customHeight="1" x14ac:dyDescent="0.2">
      <c r="A560" s="507"/>
      <c r="B560" s="480"/>
      <c r="C560" s="481"/>
      <c r="D560" s="482"/>
      <c r="E560" s="450" t="s">
        <v>31</v>
      </c>
      <c r="F560" s="135">
        <v>1</v>
      </c>
      <c r="G560" s="135">
        <f>F560*2</f>
        <v>2</v>
      </c>
      <c r="H560" s="484"/>
      <c r="I560" s="48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7.75" hidden="1" customHeight="1" x14ac:dyDescent="0.2">
      <c r="A561" s="507"/>
      <c r="B561" s="480"/>
      <c r="C561" s="481"/>
      <c r="D561" s="482"/>
      <c r="E561" s="183"/>
      <c r="F561" s="182"/>
      <c r="G561" s="182"/>
      <c r="H561" s="484"/>
      <c r="I561" s="48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9" customHeight="1" x14ac:dyDescent="0.2">
      <c r="A562" s="507"/>
      <c r="B562" s="480"/>
      <c r="C562" s="481"/>
      <c r="D562" s="482"/>
      <c r="E562" s="451"/>
      <c r="F562" s="185"/>
      <c r="G562" s="185"/>
      <c r="H562" s="484"/>
      <c r="I562" s="48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7.75" hidden="1" customHeight="1" x14ac:dyDescent="0.2">
      <c r="A563" s="507"/>
      <c r="B563" s="480"/>
      <c r="C563" s="481"/>
      <c r="D563" s="482"/>
      <c r="E563" s="452"/>
      <c r="F563" s="186"/>
      <c r="G563" s="186"/>
      <c r="H563" s="485"/>
      <c r="I563" s="488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507"/>
      <c r="B564" s="175"/>
      <c r="C564" s="176"/>
      <c r="D564" s="177"/>
      <c r="E564" s="178"/>
      <c r="F564" s="176"/>
      <c r="G564" s="176"/>
      <c r="H564" s="179"/>
      <c r="I564" s="18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7.75" hidden="1" customHeight="1" x14ac:dyDescent="0.2">
      <c r="A565" s="507"/>
      <c r="B565" s="181"/>
      <c r="C565" s="56"/>
      <c r="D565" s="182"/>
      <c r="E565" s="183"/>
      <c r="F565" s="182"/>
      <c r="G565" s="182"/>
      <c r="H565" s="182"/>
      <c r="I565" s="184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8.35" customHeight="1" x14ac:dyDescent="0.2">
      <c r="A566" s="507"/>
      <c r="B566" s="507" t="s">
        <v>167</v>
      </c>
      <c r="C566" s="514">
        <v>121</v>
      </c>
      <c r="D566" s="515">
        <v>3</v>
      </c>
      <c r="E566" s="113" t="s">
        <v>63</v>
      </c>
      <c r="F566" s="99">
        <v>1</v>
      </c>
      <c r="G566" s="187">
        <f>F566*2</f>
        <v>2</v>
      </c>
      <c r="H566" s="479">
        <f>'ANEXO - III –.Detalhamento do Q'!I16</f>
        <v>45158.99</v>
      </c>
      <c r="I566" s="479">
        <f>H566*6</f>
        <v>270953.94</v>
      </c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8.35" customHeight="1" x14ac:dyDescent="0.2">
      <c r="A567" s="507"/>
      <c r="B567" s="507"/>
      <c r="C567" s="507"/>
      <c r="D567" s="507"/>
      <c r="E567" s="47" t="s">
        <v>64</v>
      </c>
      <c r="F567" s="46">
        <v>1</v>
      </c>
      <c r="G567" s="62">
        <f>F567*2</f>
        <v>2</v>
      </c>
      <c r="H567" s="479"/>
      <c r="I567" s="479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8.35" customHeight="1" x14ac:dyDescent="0.2">
      <c r="A568" s="507"/>
      <c r="B568" s="507"/>
      <c r="C568" s="507"/>
      <c r="D568" s="507"/>
      <c r="E568" s="47" t="s">
        <v>28</v>
      </c>
      <c r="F568" s="46">
        <v>1</v>
      </c>
      <c r="G568" s="62">
        <f>F568*2</f>
        <v>2</v>
      </c>
      <c r="H568" s="479"/>
      <c r="I568" s="479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8.35" customHeight="1" x14ac:dyDescent="0.2">
      <c r="A569" s="507"/>
      <c r="B569" s="507"/>
      <c r="C569" s="507"/>
      <c r="D569" s="507"/>
      <c r="E569" s="47" t="s">
        <v>31</v>
      </c>
      <c r="F569" s="46">
        <v>1</v>
      </c>
      <c r="G569" s="62">
        <f>F569*2</f>
        <v>2</v>
      </c>
      <c r="H569" s="479"/>
      <c r="I569" s="479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38.25" x14ac:dyDescent="0.2">
      <c r="A570" s="507"/>
      <c r="B570" s="507"/>
      <c r="C570" s="507"/>
      <c r="D570" s="507"/>
      <c r="E570" s="61" t="s">
        <v>65</v>
      </c>
      <c r="F570" s="135">
        <v>1</v>
      </c>
      <c r="G570" s="188">
        <f>F570</f>
        <v>1</v>
      </c>
      <c r="H570" s="479"/>
      <c r="I570" s="479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8.35" customHeight="1" x14ac:dyDescent="0.2">
      <c r="A571" s="507"/>
      <c r="B571" s="175"/>
      <c r="C571" s="176"/>
      <c r="D571" s="177"/>
      <c r="E571" s="178"/>
      <c r="F571" s="176"/>
      <c r="G571" s="177"/>
      <c r="H571" s="179"/>
      <c r="I571" s="180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8.35" customHeight="1" x14ac:dyDescent="0.2">
      <c r="A572" s="507"/>
      <c r="B572" s="189"/>
      <c r="C572" s="56"/>
      <c r="D572" s="182"/>
      <c r="E572" s="183"/>
      <c r="F572" s="182"/>
      <c r="G572" s="182"/>
      <c r="H572" s="182"/>
      <c r="I572" s="184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8.35" customHeight="1" x14ac:dyDescent="0.2">
      <c r="A573" s="507"/>
      <c r="B573" s="516" t="s">
        <v>168</v>
      </c>
      <c r="C573" s="514">
        <v>83</v>
      </c>
      <c r="D573" s="515">
        <v>2</v>
      </c>
      <c r="E573" s="113" t="s">
        <v>63</v>
      </c>
      <c r="F573" s="99">
        <v>1</v>
      </c>
      <c r="G573" s="187">
        <f>F573*2</f>
        <v>2</v>
      </c>
      <c r="H573" s="479">
        <f>'ANEXO - III –.Detalhamento do Q'!I11</f>
        <v>30431.4</v>
      </c>
      <c r="I573" s="479">
        <f>H573*6</f>
        <v>182588.40000000002</v>
      </c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8.35" customHeight="1" x14ac:dyDescent="0.2">
      <c r="A574" s="507"/>
      <c r="B574" s="507"/>
      <c r="C574" s="507"/>
      <c r="D574" s="507"/>
      <c r="E574" s="47" t="s">
        <v>64</v>
      </c>
      <c r="F574" s="46">
        <v>1</v>
      </c>
      <c r="G574" s="62">
        <f>F574*2</f>
        <v>2</v>
      </c>
      <c r="H574" s="479"/>
      <c r="I574" s="479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8.35" customHeight="1" x14ac:dyDescent="0.2">
      <c r="A575" s="507"/>
      <c r="B575" s="507"/>
      <c r="C575" s="514"/>
      <c r="D575" s="514"/>
      <c r="E575" s="61" t="s">
        <v>31</v>
      </c>
      <c r="F575" s="135">
        <v>1</v>
      </c>
      <c r="G575" s="188">
        <f>F575*2</f>
        <v>2</v>
      </c>
      <c r="H575" s="479"/>
      <c r="I575" s="479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8.35" customHeight="1" x14ac:dyDescent="0.2">
      <c r="A576" s="507"/>
      <c r="B576" s="175"/>
      <c r="C576" s="176"/>
      <c r="D576" s="177"/>
      <c r="E576" s="178"/>
      <c r="F576" s="176"/>
      <c r="G576" s="177"/>
      <c r="H576" s="179"/>
      <c r="I576" s="18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8.35" customHeight="1" x14ac:dyDescent="0.2">
      <c r="A577" s="507"/>
      <c r="B577" s="189"/>
      <c r="C577" s="56"/>
      <c r="D577" s="182"/>
      <c r="E577" s="183"/>
      <c r="F577" s="182"/>
      <c r="G577" s="182"/>
      <c r="H577" s="182"/>
      <c r="I577" s="184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8.35" customHeight="1" x14ac:dyDescent="0.2">
      <c r="A578" s="507"/>
      <c r="B578" s="510" t="s">
        <v>169</v>
      </c>
      <c r="C578" s="510">
        <v>35</v>
      </c>
      <c r="D578" s="518">
        <v>1</v>
      </c>
      <c r="E578" s="113" t="s">
        <v>63</v>
      </c>
      <c r="F578" s="99">
        <v>1</v>
      </c>
      <c r="G578" s="99">
        <f>F578*2</f>
        <v>2</v>
      </c>
      <c r="H578" s="479">
        <f>'ANEXO - III –.Detalhamento do Q'!I7</f>
        <v>20769.740000000002</v>
      </c>
      <c r="I578" s="479">
        <f>H578*6</f>
        <v>124618.44</v>
      </c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8.35" customHeight="1" x14ac:dyDescent="0.2">
      <c r="A579" s="507"/>
      <c r="B579" s="517"/>
      <c r="C579" s="517"/>
      <c r="D579" s="519"/>
      <c r="E579" s="61" t="s">
        <v>31</v>
      </c>
      <c r="F579" s="135">
        <v>1</v>
      </c>
      <c r="G579" s="135">
        <f>F579*2</f>
        <v>2</v>
      </c>
      <c r="H579" s="479"/>
      <c r="I579" s="479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8.35" customHeight="1" x14ac:dyDescent="0.2">
      <c r="A580" s="507"/>
      <c r="B580" s="520"/>
      <c r="C580" s="521"/>
      <c r="D580" s="521"/>
      <c r="E580" s="521"/>
      <c r="F580" s="521"/>
      <c r="G580" s="521"/>
      <c r="H580" s="521"/>
      <c r="I580" s="522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8.35" customHeight="1" x14ac:dyDescent="0.2">
      <c r="A581" s="507"/>
      <c r="B581" s="514" t="s">
        <v>170</v>
      </c>
      <c r="C581" s="514">
        <v>308</v>
      </c>
      <c r="D581" s="515">
        <v>4</v>
      </c>
      <c r="E581" s="113" t="s">
        <v>63</v>
      </c>
      <c r="F581" s="99">
        <v>1</v>
      </c>
      <c r="G581" s="187">
        <f>F581*2</f>
        <v>2</v>
      </c>
      <c r="H581" s="479">
        <f>'ANEXO - III –.Detalhamento do Q'!I24</f>
        <v>66644.850000000006</v>
      </c>
      <c r="I581" s="479">
        <f>H581*6</f>
        <v>399869.10000000003</v>
      </c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8.35" customHeight="1" x14ac:dyDescent="0.2">
      <c r="A582" s="507"/>
      <c r="B582" s="507"/>
      <c r="C582" s="507"/>
      <c r="D582" s="507"/>
      <c r="E582" s="47" t="s">
        <v>64</v>
      </c>
      <c r="F582" s="46">
        <v>1</v>
      </c>
      <c r="G582" s="62">
        <f>F582*2</f>
        <v>2</v>
      </c>
      <c r="H582" s="479"/>
      <c r="I582" s="479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8.35" customHeight="1" x14ac:dyDescent="0.2">
      <c r="A583" s="507"/>
      <c r="B583" s="507"/>
      <c r="C583" s="507"/>
      <c r="D583" s="507"/>
      <c r="E583" s="47" t="s">
        <v>28</v>
      </c>
      <c r="F583" s="46">
        <v>1</v>
      </c>
      <c r="G583" s="62">
        <f>F583*2</f>
        <v>2</v>
      </c>
      <c r="H583" s="479"/>
      <c r="I583" s="479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8.35" customHeight="1" x14ac:dyDescent="0.2">
      <c r="A584" s="507"/>
      <c r="B584" s="507"/>
      <c r="C584" s="507"/>
      <c r="D584" s="507"/>
      <c r="E584" s="47" t="s">
        <v>31</v>
      </c>
      <c r="F584" s="46">
        <v>1</v>
      </c>
      <c r="G584" s="62">
        <f>F584*2</f>
        <v>2</v>
      </c>
      <c r="H584" s="479"/>
      <c r="I584" s="479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8.35" customHeight="1" x14ac:dyDescent="0.2">
      <c r="A585" s="507"/>
      <c r="B585" s="507"/>
      <c r="C585" s="507"/>
      <c r="D585" s="507"/>
      <c r="E585" s="47" t="s">
        <v>32</v>
      </c>
      <c r="F585" s="46">
        <v>2</v>
      </c>
      <c r="G585" s="62">
        <f>F585</f>
        <v>2</v>
      </c>
      <c r="H585" s="479"/>
      <c r="I585" s="479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8.35" customHeight="1" x14ac:dyDescent="0.2">
      <c r="A586" s="507"/>
      <c r="B586" s="507"/>
      <c r="C586" s="507"/>
      <c r="D586" s="507"/>
      <c r="E586" s="47" t="s">
        <v>29</v>
      </c>
      <c r="F586" s="46">
        <v>1</v>
      </c>
      <c r="G586" s="62">
        <f>F586</f>
        <v>1</v>
      </c>
      <c r="H586" s="479"/>
      <c r="I586" s="479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38.25" x14ac:dyDescent="0.2">
      <c r="A587" s="507"/>
      <c r="B587" s="507"/>
      <c r="C587" s="507"/>
      <c r="D587" s="507"/>
      <c r="E587" s="47" t="s">
        <v>99</v>
      </c>
      <c r="F587" s="46">
        <v>1</v>
      </c>
      <c r="G587" s="62">
        <f>F587</f>
        <v>1</v>
      </c>
      <c r="H587" s="479"/>
      <c r="I587" s="479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8.35" customHeight="1" x14ac:dyDescent="0.2">
      <c r="A588" s="507"/>
      <c r="B588" s="507"/>
      <c r="C588" s="507"/>
      <c r="D588" s="507"/>
      <c r="E588" s="47" t="s">
        <v>24</v>
      </c>
      <c r="F588" s="46">
        <v>1</v>
      </c>
      <c r="G588" s="62">
        <f>F588</f>
        <v>1</v>
      </c>
      <c r="H588" s="479"/>
      <c r="I588" s="479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8.35" customHeight="1" x14ac:dyDescent="0.2">
      <c r="A589" s="85" t="s">
        <v>110</v>
      </c>
      <c r="B589" s="86"/>
      <c r="C589" s="127">
        <f>SUM(C536:C588)</f>
        <v>1075</v>
      </c>
      <c r="D589" s="81"/>
      <c r="E589" s="81"/>
      <c r="F589" s="128"/>
      <c r="G589" s="128"/>
      <c r="H589" s="144"/>
      <c r="I589" s="102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8.35" customHeight="1" x14ac:dyDescent="0.2">
      <c r="A590" s="3" t="s">
        <v>858</v>
      </c>
      <c r="B590" s="3"/>
      <c r="C590" s="92">
        <v>10</v>
      </c>
      <c r="D590" s="93"/>
      <c r="E590" s="93"/>
      <c r="F590" s="93"/>
      <c r="G590" s="93"/>
      <c r="H590" s="111"/>
      <c r="I590" s="110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8.35" customHeight="1" x14ac:dyDescent="0.2">
      <c r="A591" s="493" t="s">
        <v>77</v>
      </c>
      <c r="B591" s="493"/>
      <c r="C591" s="129"/>
      <c r="D591" s="18"/>
      <c r="E591" s="18"/>
      <c r="F591" s="18"/>
      <c r="G591" s="18"/>
      <c r="H591" s="9">
        <f>SUM(H534:H590)</f>
        <v>359508.78999999992</v>
      </c>
      <c r="I591" s="145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8.35" customHeight="1" x14ac:dyDescent="0.2">
      <c r="A592" s="493" t="s">
        <v>78</v>
      </c>
      <c r="B592" s="493"/>
      <c r="C592" s="92"/>
      <c r="D592" s="93"/>
      <c r="E592" s="93"/>
      <c r="F592" s="93"/>
      <c r="G592" s="93">
        <f>SUM(G534:G591)</f>
        <v>70</v>
      </c>
      <c r="H592" s="95"/>
      <c r="I592" s="95">
        <f>H591*6</f>
        <v>2157052.7399999993</v>
      </c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8.35" customHeight="1" x14ac:dyDescent="0.2">
      <c r="A593" s="3"/>
      <c r="B593" s="3"/>
      <c r="C593" s="4"/>
      <c r="D593" s="18"/>
      <c r="E593" s="18"/>
      <c r="F593" s="18"/>
      <c r="G593" s="18"/>
      <c r="H593" s="18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8.35" customHeight="1" x14ac:dyDescent="0.2">
      <c r="A594" s="3"/>
      <c r="B594" s="3"/>
      <c r="C594" s="4"/>
      <c r="D594" s="18"/>
      <c r="E594" s="18"/>
      <c r="F594" s="18"/>
      <c r="G594" s="18"/>
      <c r="H594" s="18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35.1" customHeight="1" x14ac:dyDescent="0.2">
      <c r="A595" s="3"/>
      <c r="B595" s="503" t="s">
        <v>171</v>
      </c>
      <c r="C595" s="503"/>
      <c r="D595" s="18"/>
      <c r="E595" s="18"/>
      <c r="F595" s="18"/>
      <c r="G595" s="18"/>
      <c r="H595" s="18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8.35" customHeight="1" x14ac:dyDescent="0.2">
      <c r="A596" s="3"/>
      <c r="B596" s="16"/>
      <c r="C596" s="69"/>
      <c r="D596" s="18"/>
      <c r="E596" s="18"/>
      <c r="F596" s="18"/>
      <c r="G596" s="18"/>
      <c r="H596" s="18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8.35" customHeight="1" x14ac:dyDescent="0.2">
      <c r="A597" s="3"/>
      <c r="B597" s="15" t="s">
        <v>23</v>
      </c>
      <c r="C597" s="8">
        <f>G536+G540+G549+G553+G556+G559+G566+G573+G578+G581</f>
        <v>20</v>
      </c>
      <c r="D597" s="18"/>
      <c r="E597" s="18"/>
      <c r="F597" s="18"/>
      <c r="G597" s="18"/>
      <c r="H597" s="18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8.35" customHeight="1" x14ac:dyDescent="0.2">
      <c r="A598" s="3"/>
      <c r="B598" s="15" t="s">
        <v>24</v>
      </c>
      <c r="C598" s="8">
        <f>G588+G547</f>
        <v>2</v>
      </c>
      <c r="D598" s="18"/>
      <c r="E598" s="18"/>
      <c r="F598" s="18"/>
      <c r="G598" s="18"/>
      <c r="H598" s="18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8.35" customHeight="1" x14ac:dyDescent="0.2">
      <c r="A599" s="3"/>
      <c r="B599" s="19" t="s">
        <v>25</v>
      </c>
      <c r="C599" s="8">
        <f>G537+G541+G550+G567+G574+G582</f>
        <v>12</v>
      </c>
      <c r="D599" s="18"/>
      <c r="E599" s="18"/>
      <c r="F599" s="18"/>
      <c r="G599" s="18"/>
      <c r="H599" s="18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8.35" customHeight="1" x14ac:dyDescent="0.2">
      <c r="A600" s="3"/>
      <c r="B600" s="19" t="s">
        <v>26</v>
      </c>
      <c r="C600" s="8">
        <f>G546+G570+G587</f>
        <v>3</v>
      </c>
      <c r="D600" s="18"/>
      <c r="E600" s="18"/>
      <c r="F600" s="18"/>
      <c r="G600" s="18"/>
      <c r="H600" s="18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8.35" customHeight="1" x14ac:dyDescent="0.2">
      <c r="A601" s="3"/>
      <c r="B601" s="19" t="s">
        <v>28</v>
      </c>
      <c r="C601" s="8">
        <f>G542+G568+G583</f>
        <v>6</v>
      </c>
      <c r="D601" s="18"/>
      <c r="E601" s="18"/>
      <c r="F601" s="18"/>
      <c r="G601" s="18"/>
      <c r="H601" s="18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8.35" customHeight="1" x14ac:dyDescent="0.2">
      <c r="A602" s="3"/>
      <c r="B602" s="15" t="s">
        <v>80</v>
      </c>
      <c r="C602" s="8">
        <f>G545+G586</f>
        <v>2</v>
      </c>
      <c r="D602" s="18"/>
      <c r="E602" s="18"/>
      <c r="F602" s="18"/>
      <c r="G602" s="18"/>
      <c r="H602" s="18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8.35" customHeight="1" x14ac:dyDescent="0.2">
      <c r="A603" s="3"/>
      <c r="B603" s="15" t="s">
        <v>31</v>
      </c>
      <c r="C603" s="8">
        <f>G538+G543+G551+G554+G557+G560+G563+G569+G575+G579+G580+G584</f>
        <v>20</v>
      </c>
      <c r="D603" s="18"/>
      <c r="E603" s="18"/>
      <c r="F603" s="18"/>
      <c r="G603" s="18"/>
      <c r="H603" s="18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8.35" customHeight="1" x14ac:dyDescent="0.2">
      <c r="A604" s="3"/>
      <c r="B604" s="15" t="s">
        <v>32</v>
      </c>
      <c r="C604" s="8">
        <f>G544+G585</f>
        <v>4</v>
      </c>
      <c r="D604" s="18"/>
      <c r="E604" s="18"/>
      <c r="F604" s="18"/>
      <c r="G604" s="18"/>
      <c r="H604" s="18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8.35" customHeight="1" x14ac:dyDescent="0.2">
      <c r="A605" s="3"/>
      <c r="B605" s="15" t="s">
        <v>172</v>
      </c>
      <c r="C605" s="8">
        <v>1</v>
      </c>
      <c r="D605" s="18"/>
      <c r="E605" s="18"/>
      <c r="F605" s="18"/>
      <c r="G605" s="18"/>
      <c r="H605" s="18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8.35" customHeight="1" x14ac:dyDescent="0.2">
      <c r="A606" s="3"/>
      <c r="B606" s="169" t="s">
        <v>82</v>
      </c>
      <c r="C606" s="8">
        <f>SUM(C597:C605)</f>
        <v>70</v>
      </c>
      <c r="D606" s="18"/>
      <c r="E606" s="18"/>
      <c r="F606" s="18"/>
      <c r="G606" s="18"/>
      <c r="H606" s="18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8.35" customHeight="1" x14ac:dyDescent="0.2">
      <c r="A607" s="3"/>
      <c r="B607" s="3"/>
      <c r="C607" s="4"/>
      <c r="D607" s="18"/>
      <c r="E607" s="18"/>
      <c r="F607" s="18"/>
      <c r="G607" s="18"/>
      <c r="H607" s="18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8.35" customHeight="1" x14ac:dyDescent="0.2">
      <c r="A608" s="3"/>
      <c r="B608" s="3"/>
      <c r="C608" s="4"/>
      <c r="D608" s="18"/>
      <c r="E608" s="18"/>
      <c r="F608" s="18"/>
      <c r="G608" s="18"/>
      <c r="H608" s="18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8.35" customHeight="1" x14ac:dyDescent="0.2">
      <c r="A609" s="481" t="s">
        <v>15</v>
      </c>
      <c r="B609" s="501" t="s">
        <v>856</v>
      </c>
      <c r="C609" s="480" t="s">
        <v>55</v>
      </c>
      <c r="D609" s="481" t="s">
        <v>56</v>
      </c>
      <c r="E609" s="460" t="s">
        <v>57</v>
      </c>
      <c r="F609" s="460"/>
      <c r="G609" s="460"/>
      <c r="H609" s="480" t="s">
        <v>58</v>
      </c>
      <c r="I609" s="502" t="s">
        <v>855</v>
      </c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5.5" x14ac:dyDescent="0.2">
      <c r="A610" s="481"/>
      <c r="B610" s="481"/>
      <c r="C610" s="481"/>
      <c r="D610" s="481"/>
      <c r="E610" s="171" t="s">
        <v>21</v>
      </c>
      <c r="F610" s="172" t="s">
        <v>59</v>
      </c>
      <c r="G610" s="453" t="s">
        <v>857</v>
      </c>
      <c r="H610" s="480"/>
      <c r="I610" s="480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5.5" x14ac:dyDescent="0.2">
      <c r="A611" s="99"/>
      <c r="B611" s="135"/>
      <c r="C611" s="61"/>
      <c r="D611" s="135"/>
      <c r="E611" s="47" t="s">
        <v>159</v>
      </c>
      <c r="F611" s="47">
        <v>1</v>
      </c>
      <c r="G611" s="47">
        <v>1</v>
      </c>
      <c r="H611" s="53">
        <f>'encarregado 40%'!I131</f>
        <v>6686.94</v>
      </c>
      <c r="I611" s="53">
        <f>H611*6</f>
        <v>40121.64</v>
      </c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8.35" customHeight="1" x14ac:dyDescent="0.2">
      <c r="A612" s="71"/>
      <c r="B612" s="71"/>
      <c r="C612" s="71"/>
      <c r="D612" s="74"/>
      <c r="E612" s="74"/>
      <c r="F612" s="74"/>
      <c r="G612" s="74"/>
      <c r="H612" s="74"/>
      <c r="I612" s="74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8.35" customHeight="1" x14ac:dyDescent="0.2">
      <c r="A613" s="507" t="s">
        <v>173</v>
      </c>
      <c r="B613" s="508" t="s">
        <v>174</v>
      </c>
      <c r="C613" s="481">
        <v>153</v>
      </c>
      <c r="D613" s="482" t="s">
        <v>175</v>
      </c>
      <c r="E613" s="52" t="s">
        <v>63</v>
      </c>
      <c r="F613" s="46">
        <v>1</v>
      </c>
      <c r="G613" s="62">
        <f>F613*2</f>
        <v>2</v>
      </c>
      <c r="H613" s="490">
        <f>'ANEXO - III –.Detalhamento do Q'!I66</f>
        <v>86060.010000000009</v>
      </c>
      <c r="I613" s="477">
        <f>H613*6</f>
        <v>516360.06000000006</v>
      </c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8.35" customHeight="1" x14ac:dyDescent="0.2">
      <c r="A614" s="507"/>
      <c r="B614" s="507"/>
      <c r="C614" s="507"/>
      <c r="D614" s="507"/>
      <c r="E614" s="52" t="s">
        <v>64</v>
      </c>
      <c r="F614" s="46">
        <v>2</v>
      </c>
      <c r="G614" s="62">
        <f>F614*2</f>
        <v>4</v>
      </c>
      <c r="H614" s="490"/>
      <c r="I614" s="490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8.35" customHeight="1" x14ac:dyDescent="0.2">
      <c r="A615" s="507"/>
      <c r="B615" s="507"/>
      <c r="C615" s="507"/>
      <c r="D615" s="507"/>
      <c r="E615" s="52" t="s">
        <v>34</v>
      </c>
      <c r="F615" s="46">
        <v>1</v>
      </c>
      <c r="G615" s="62">
        <f>F615*2</f>
        <v>2</v>
      </c>
      <c r="H615" s="490"/>
      <c r="I615" s="490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8.35" customHeight="1" x14ac:dyDescent="0.2">
      <c r="A616" s="507"/>
      <c r="B616" s="507"/>
      <c r="C616" s="507"/>
      <c r="D616" s="507"/>
      <c r="E616" s="52" t="s">
        <v>28</v>
      </c>
      <c r="F616" s="46">
        <v>2</v>
      </c>
      <c r="G616" s="62">
        <f>F616*2</f>
        <v>4</v>
      </c>
      <c r="H616" s="490"/>
      <c r="I616" s="490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8.35" customHeight="1" x14ac:dyDescent="0.2">
      <c r="A617" s="507"/>
      <c r="B617" s="507"/>
      <c r="C617" s="507"/>
      <c r="D617" s="507"/>
      <c r="E617" s="52" t="s">
        <v>31</v>
      </c>
      <c r="F617" s="46">
        <v>2</v>
      </c>
      <c r="G617" s="62">
        <f>F617*2</f>
        <v>4</v>
      </c>
      <c r="H617" s="490"/>
      <c r="I617" s="490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8.35" customHeight="1" x14ac:dyDescent="0.2">
      <c r="A618" s="507"/>
      <c r="B618" s="508"/>
      <c r="C618" s="508"/>
      <c r="D618" s="508"/>
      <c r="E618" s="52" t="s">
        <v>176</v>
      </c>
      <c r="F618" s="46">
        <v>1</v>
      </c>
      <c r="G618" s="62">
        <f>F618</f>
        <v>1</v>
      </c>
      <c r="H618" s="490"/>
      <c r="I618" s="477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8.35" customHeight="1" x14ac:dyDescent="0.2">
      <c r="A619" s="507"/>
      <c r="B619" s="77"/>
      <c r="C619" s="60"/>
      <c r="D619" s="164"/>
      <c r="E619" s="165"/>
      <c r="F619" s="164"/>
      <c r="G619" s="116"/>
      <c r="H619" s="166"/>
      <c r="I619" s="190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8.35" customHeight="1" x14ac:dyDescent="0.2">
      <c r="A620" s="507"/>
      <c r="B620" s="508" t="s">
        <v>177</v>
      </c>
      <c r="C620" s="481">
        <v>24</v>
      </c>
      <c r="D620" s="482">
        <v>1</v>
      </c>
      <c r="E620" s="46" t="s">
        <v>63</v>
      </c>
      <c r="F620" s="46">
        <v>1</v>
      </c>
      <c r="G620" s="46">
        <f>F620*2</f>
        <v>2</v>
      </c>
      <c r="H620" s="490">
        <f>'ANEXO - III –.Detalhamento do Q'!I7</f>
        <v>20769.740000000002</v>
      </c>
      <c r="I620" s="490">
        <f>H620*6</f>
        <v>124618.44</v>
      </c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8.35" customHeight="1" x14ac:dyDescent="0.2">
      <c r="A621" s="507"/>
      <c r="B621" s="507"/>
      <c r="C621" s="481"/>
      <c r="D621" s="481"/>
      <c r="E621" s="46" t="s">
        <v>31</v>
      </c>
      <c r="F621" s="46">
        <v>1</v>
      </c>
      <c r="G621" s="46">
        <f>F621*2</f>
        <v>2</v>
      </c>
      <c r="H621" s="490"/>
      <c r="I621" s="490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8.35" customHeight="1" x14ac:dyDescent="0.2">
      <c r="A622" s="507"/>
      <c r="B622" s="191"/>
      <c r="C622" s="60"/>
      <c r="D622" s="164"/>
      <c r="E622" s="165"/>
      <c r="F622" s="164"/>
      <c r="G622" s="116"/>
      <c r="H622" s="166"/>
      <c r="I622" s="190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8.35" customHeight="1" x14ac:dyDescent="0.2">
      <c r="A623" s="507"/>
      <c r="B623" s="516" t="s">
        <v>178</v>
      </c>
      <c r="C623" s="481">
        <v>28</v>
      </c>
      <c r="D623" s="482">
        <v>1</v>
      </c>
      <c r="E623" s="46" t="s">
        <v>63</v>
      </c>
      <c r="F623" s="46">
        <v>1</v>
      </c>
      <c r="G623" s="46">
        <f>F623*2</f>
        <v>2</v>
      </c>
      <c r="H623" s="490">
        <f>'ANEXO - III –.Detalhamento do Q'!I7</f>
        <v>20769.740000000002</v>
      </c>
      <c r="I623" s="490">
        <f>H623*6</f>
        <v>124618.44</v>
      </c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8.35" customHeight="1" x14ac:dyDescent="0.2">
      <c r="A624" s="507"/>
      <c r="B624" s="507"/>
      <c r="C624" s="481"/>
      <c r="D624" s="481"/>
      <c r="E624" s="46" t="s">
        <v>31</v>
      </c>
      <c r="F624" s="46">
        <v>1</v>
      </c>
      <c r="G624" s="46">
        <f>F624*2</f>
        <v>2</v>
      </c>
      <c r="H624" s="490"/>
      <c r="I624" s="490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8.35" customHeight="1" x14ac:dyDescent="0.2">
      <c r="A625" s="507"/>
      <c r="B625" s="191"/>
      <c r="C625" s="60"/>
      <c r="D625" s="164"/>
      <c r="E625" s="165"/>
      <c r="F625" s="164"/>
      <c r="G625" s="116"/>
      <c r="H625" s="166"/>
      <c r="I625" s="190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8.35" customHeight="1" x14ac:dyDescent="0.2">
      <c r="A626" s="507"/>
      <c r="B626" s="508" t="s">
        <v>179</v>
      </c>
      <c r="C626" s="481">
        <v>362</v>
      </c>
      <c r="D626" s="482" t="s">
        <v>175</v>
      </c>
      <c r="E626" s="52" t="s">
        <v>63</v>
      </c>
      <c r="F626" s="46">
        <v>1</v>
      </c>
      <c r="G626" s="62">
        <f>F626*2</f>
        <v>2</v>
      </c>
      <c r="H626" s="490">
        <f>H613</f>
        <v>86060.010000000009</v>
      </c>
      <c r="I626" s="478">
        <f>H626*6</f>
        <v>516360.06000000006</v>
      </c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8.35" customHeight="1" x14ac:dyDescent="0.2">
      <c r="A627" s="507"/>
      <c r="B627" s="507"/>
      <c r="C627" s="507"/>
      <c r="D627" s="507"/>
      <c r="E627" s="52" t="s">
        <v>64</v>
      </c>
      <c r="F627" s="46">
        <v>2</v>
      </c>
      <c r="G627" s="62">
        <f>F627*2</f>
        <v>4</v>
      </c>
      <c r="H627" s="490"/>
      <c r="I627" s="490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8.35" customHeight="1" x14ac:dyDescent="0.2">
      <c r="A628" s="507"/>
      <c r="B628" s="507"/>
      <c r="C628" s="507"/>
      <c r="D628" s="507"/>
      <c r="E628" s="52" t="s">
        <v>34</v>
      </c>
      <c r="F628" s="46">
        <v>1</v>
      </c>
      <c r="G628" s="62">
        <f>F628*2</f>
        <v>2</v>
      </c>
      <c r="H628" s="490"/>
      <c r="I628" s="490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8.35" customHeight="1" x14ac:dyDescent="0.2">
      <c r="A629" s="507"/>
      <c r="B629" s="507"/>
      <c r="C629" s="507"/>
      <c r="D629" s="507"/>
      <c r="E629" s="52" t="s">
        <v>28</v>
      </c>
      <c r="F629" s="46">
        <v>2</v>
      </c>
      <c r="G629" s="62">
        <f>F629*2</f>
        <v>4</v>
      </c>
      <c r="H629" s="490"/>
      <c r="I629" s="490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8.35" customHeight="1" x14ac:dyDescent="0.2">
      <c r="A630" s="507"/>
      <c r="B630" s="507"/>
      <c r="C630" s="507"/>
      <c r="D630" s="507"/>
      <c r="E630" s="52" t="s">
        <v>31</v>
      </c>
      <c r="F630" s="46">
        <v>2</v>
      </c>
      <c r="G630" s="62">
        <f>F630*2</f>
        <v>4</v>
      </c>
      <c r="H630" s="490"/>
      <c r="I630" s="490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8.35" customHeight="1" x14ac:dyDescent="0.2">
      <c r="A631" s="507"/>
      <c r="B631" s="507"/>
      <c r="C631" s="481"/>
      <c r="D631" s="481"/>
      <c r="E631" s="52" t="s">
        <v>176</v>
      </c>
      <c r="F631" s="46">
        <v>1</v>
      </c>
      <c r="G631" s="62">
        <f>F631</f>
        <v>1</v>
      </c>
      <c r="H631" s="490"/>
      <c r="I631" s="478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8.35" customHeight="1" x14ac:dyDescent="0.2">
      <c r="A632" s="507"/>
      <c r="B632" s="106"/>
      <c r="C632" s="60"/>
      <c r="D632" s="164"/>
      <c r="E632" s="77"/>
      <c r="F632" s="60"/>
      <c r="G632" s="116"/>
      <c r="H632" s="166"/>
      <c r="I632" s="190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8.35" customHeight="1" x14ac:dyDescent="0.2">
      <c r="A633" s="507"/>
      <c r="B633" s="508" t="s">
        <v>180</v>
      </c>
      <c r="C633" s="481">
        <v>140</v>
      </c>
      <c r="D633" s="482">
        <v>3</v>
      </c>
      <c r="E633" s="52" t="s">
        <v>63</v>
      </c>
      <c r="F633" s="46">
        <v>1</v>
      </c>
      <c r="G633" s="62">
        <f>F633*2</f>
        <v>2</v>
      </c>
      <c r="H633" s="490">
        <f>'ANEXO - III –.Detalhamento do Q'!I16</f>
        <v>45158.99</v>
      </c>
      <c r="I633" s="490">
        <f>H633*6</f>
        <v>270953.94</v>
      </c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8.35" customHeight="1" x14ac:dyDescent="0.2">
      <c r="A634" s="507"/>
      <c r="B634" s="507"/>
      <c r="C634" s="507"/>
      <c r="D634" s="507"/>
      <c r="E634" s="52" t="s">
        <v>64</v>
      </c>
      <c r="F634" s="46">
        <v>1</v>
      </c>
      <c r="G634" s="62">
        <f>F634*2</f>
        <v>2</v>
      </c>
      <c r="H634" s="490"/>
      <c r="I634" s="490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8.35" customHeight="1" x14ac:dyDescent="0.2">
      <c r="A635" s="507"/>
      <c r="B635" s="507"/>
      <c r="C635" s="507"/>
      <c r="D635" s="507"/>
      <c r="E635" s="52" t="s">
        <v>28</v>
      </c>
      <c r="F635" s="46">
        <v>1</v>
      </c>
      <c r="G635" s="62">
        <f>F635*2</f>
        <v>2</v>
      </c>
      <c r="H635" s="490"/>
      <c r="I635" s="490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8.35" customHeight="1" x14ac:dyDescent="0.2">
      <c r="A636" s="507"/>
      <c r="B636" s="507"/>
      <c r="C636" s="507"/>
      <c r="D636" s="507"/>
      <c r="E636" s="52" t="s">
        <v>31</v>
      </c>
      <c r="F636" s="46">
        <v>1</v>
      </c>
      <c r="G636" s="62">
        <f>F636*2</f>
        <v>2</v>
      </c>
      <c r="H636" s="490"/>
      <c r="I636" s="490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38.25" x14ac:dyDescent="0.2">
      <c r="A637" s="507"/>
      <c r="B637" s="507"/>
      <c r="C637" s="481"/>
      <c r="D637" s="481"/>
      <c r="E637" s="52" t="s">
        <v>65</v>
      </c>
      <c r="F637" s="46">
        <v>1</v>
      </c>
      <c r="G637" s="62">
        <f>F637</f>
        <v>1</v>
      </c>
      <c r="H637" s="490"/>
      <c r="I637" s="490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8.35" customHeight="1" x14ac:dyDescent="0.2">
      <c r="A638" s="507"/>
      <c r="B638" s="167"/>
      <c r="C638" s="60"/>
      <c r="D638" s="164"/>
      <c r="E638" s="77"/>
      <c r="F638" s="60"/>
      <c r="G638" s="116"/>
      <c r="H638" s="166"/>
      <c r="I638" s="190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8.35" customHeight="1" x14ac:dyDescent="0.2">
      <c r="A639" s="507"/>
      <c r="B639" s="508" t="s">
        <v>181</v>
      </c>
      <c r="C639" s="481">
        <v>85</v>
      </c>
      <c r="D639" s="482">
        <v>2</v>
      </c>
      <c r="E639" s="47" t="s">
        <v>63</v>
      </c>
      <c r="F639" s="46">
        <v>1</v>
      </c>
      <c r="G639" s="62">
        <f>F639*2</f>
        <v>2</v>
      </c>
      <c r="H639" s="490">
        <f>'ANEXO - III –.Detalhamento do Q'!I11</f>
        <v>30431.4</v>
      </c>
      <c r="I639" s="490">
        <f>H639*6</f>
        <v>182588.40000000002</v>
      </c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8.35" customHeight="1" x14ac:dyDescent="0.2">
      <c r="A640" s="507"/>
      <c r="B640" s="507"/>
      <c r="C640" s="507"/>
      <c r="D640" s="507"/>
      <c r="E640" s="47" t="s">
        <v>64</v>
      </c>
      <c r="F640" s="46">
        <v>1</v>
      </c>
      <c r="G640" s="62">
        <f>F640*2</f>
        <v>2</v>
      </c>
      <c r="H640" s="490"/>
      <c r="I640" s="490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8.35" customHeight="1" x14ac:dyDescent="0.2">
      <c r="A641" s="507"/>
      <c r="B641" s="507"/>
      <c r="C641" s="481"/>
      <c r="D641" s="481"/>
      <c r="E641" s="47" t="s">
        <v>31</v>
      </c>
      <c r="F641" s="46">
        <v>1</v>
      </c>
      <c r="G641" s="62">
        <f>F641*2</f>
        <v>2</v>
      </c>
      <c r="H641" s="490"/>
      <c r="I641" s="490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8.35" customHeight="1" x14ac:dyDescent="0.2">
      <c r="A642" s="507"/>
      <c r="B642" s="167"/>
      <c r="C642" s="60"/>
      <c r="D642" s="164"/>
      <c r="E642" s="77"/>
      <c r="F642" s="60"/>
      <c r="G642" s="116"/>
      <c r="H642" s="166"/>
      <c r="I642" s="190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8.35" customHeight="1" x14ac:dyDescent="0.2">
      <c r="A643" s="507"/>
      <c r="B643" s="508" t="s">
        <v>182</v>
      </c>
      <c r="C643" s="481">
        <v>229</v>
      </c>
      <c r="D643" s="482">
        <v>4</v>
      </c>
      <c r="E643" s="52" t="s">
        <v>63</v>
      </c>
      <c r="F643" s="46">
        <v>1</v>
      </c>
      <c r="G643" s="62">
        <f>F643*2</f>
        <v>2</v>
      </c>
      <c r="H643" s="490">
        <f>'ANEXO - III –.Detalhamento do Q'!I24</f>
        <v>66644.850000000006</v>
      </c>
      <c r="I643" s="479">
        <f>H643*6</f>
        <v>399869.10000000003</v>
      </c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8.35" customHeight="1" x14ac:dyDescent="0.2">
      <c r="A644" s="507"/>
      <c r="B644" s="507"/>
      <c r="C644" s="507"/>
      <c r="D644" s="507"/>
      <c r="E644" s="52" t="s">
        <v>64</v>
      </c>
      <c r="F644" s="46">
        <v>1</v>
      </c>
      <c r="G644" s="62">
        <f>F644*2</f>
        <v>2</v>
      </c>
      <c r="H644" s="490"/>
      <c r="I644" s="490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8.35" customHeight="1" x14ac:dyDescent="0.2">
      <c r="A645" s="507"/>
      <c r="B645" s="507"/>
      <c r="C645" s="507"/>
      <c r="D645" s="507"/>
      <c r="E645" s="52" t="s">
        <v>28</v>
      </c>
      <c r="F645" s="46">
        <v>1</v>
      </c>
      <c r="G645" s="62">
        <f>F645*2</f>
        <v>2</v>
      </c>
      <c r="H645" s="490"/>
      <c r="I645" s="490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8.35" customHeight="1" x14ac:dyDescent="0.2">
      <c r="A646" s="507"/>
      <c r="B646" s="507"/>
      <c r="C646" s="507"/>
      <c r="D646" s="507"/>
      <c r="E646" s="52" t="s">
        <v>31</v>
      </c>
      <c r="F646" s="46">
        <v>1</v>
      </c>
      <c r="G646" s="62">
        <f>F646*2</f>
        <v>2</v>
      </c>
      <c r="H646" s="490"/>
      <c r="I646" s="490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8.35" customHeight="1" x14ac:dyDescent="0.2">
      <c r="A647" s="507"/>
      <c r="B647" s="507"/>
      <c r="C647" s="507"/>
      <c r="D647" s="507"/>
      <c r="E647" s="52" t="s">
        <v>32</v>
      </c>
      <c r="F647" s="46">
        <v>2</v>
      </c>
      <c r="G647" s="62">
        <f>F647</f>
        <v>2</v>
      </c>
      <c r="H647" s="490"/>
      <c r="I647" s="490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8.35" customHeight="1" x14ac:dyDescent="0.2">
      <c r="A648" s="507"/>
      <c r="B648" s="507"/>
      <c r="C648" s="507"/>
      <c r="D648" s="507"/>
      <c r="E648" s="192" t="s">
        <v>29</v>
      </c>
      <c r="F648" s="136">
        <v>1</v>
      </c>
      <c r="G648" s="62">
        <f>F648</f>
        <v>1</v>
      </c>
      <c r="H648" s="490"/>
      <c r="I648" s="490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38.25" x14ac:dyDescent="0.2">
      <c r="A649" s="507"/>
      <c r="B649" s="507"/>
      <c r="C649" s="507"/>
      <c r="D649" s="507"/>
      <c r="E649" s="52" t="s">
        <v>99</v>
      </c>
      <c r="F649" s="46">
        <v>1</v>
      </c>
      <c r="G649" s="62">
        <f>F649</f>
        <v>1</v>
      </c>
      <c r="H649" s="490"/>
      <c r="I649" s="490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8.35" customHeight="1" x14ac:dyDescent="0.2">
      <c r="A650" s="507"/>
      <c r="B650" s="508"/>
      <c r="C650" s="508"/>
      <c r="D650" s="508"/>
      <c r="E650" s="52" t="s">
        <v>24</v>
      </c>
      <c r="F650" s="46">
        <v>1</v>
      </c>
      <c r="G650" s="62">
        <f>F650</f>
        <v>1</v>
      </c>
      <c r="H650" s="490"/>
      <c r="I650" s="490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8.35" customHeight="1" x14ac:dyDescent="0.2">
      <c r="A651" s="507"/>
      <c r="B651" s="77"/>
      <c r="C651" s="60"/>
      <c r="D651" s="164"/>
      <c r="E651" s="165"/>
      <c r="F651" s="164"/>
      <c r="G651" s="116"/>
      <c r="H651" s="166"/>
      <c r="I651" s="166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8.35" customHeight="1" x14ac:dyDescent="0.2">
      <c r="A652" s="507"/>
      <c r="B652" s="508" t="s">
        <v>183</v>
      </c>
      <c r="C652" s="481">
        <v>199</v>
      </c>
      <c r="D652" s="482">
        <v>3</v>
      </c>
      <c r="E652" s="52" t="s">
        <v>63</v>
      </c>
      <c r="F652" s="46">
        <v>1</v>
      </c>
      <c r="G652" s="62">
        <f>F652*2</f>
        <v>2</v>
      </c>
      <c r="H652" s="490">
        <f>'ANEXO - III –.Detalhamento do Q'!I16</f>
        <v>45158.99</v>
      </c>
      <c r="I652" s="490">
        <f>H652*6</f>
        <v>270953.94</v>
      </c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8.35" customHeight="1" x14ac:dyDescent="0.2">
      <c r="A653" s="507"/>
      <c r="B653" s="507"/>
      <c r="C653" s="507"/>
      <c r="D653" s="507"/>
      <c r="E653" s="52" t="s">
        <v>64</v>
      </c>
      <c r="F653" s="46">
        <v>1</v>
      </c>
      <c r="G653" s="62">
        <f>F653*2</f>
        <v>2</v>
      </c>
      <c r="H653" s="490"/>
      <c r="I653" s="490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8.35" customHeight="1" x14ac:dyDescent="0.2">
      <c r="A654" s="507"/>
      <c r="B654" s="507"/>
      <c r="C654" s="507"/>
      <c r="D654" s="507"/>
      <c r="E654" s="52" t="s">
        <v>28</v>
      </c>
      <c r="F654" s="46">
        <v>1</v>
      </c>
      <c r="G654" s="62">
        <f>F654*2</f>
        <v>2</v>
      </c>
      <c r="H654" s="490"/>
      <c r="I654" s="490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8.35" customHeight="1" x14ac:dyDescent="0.2">
      <c r="A655" s="507"/>
      <c r="B655" s="507"/>
      <c r="C655" s="507"/>
      <c r="D655" s="507"/>
      <c r="E655" s="52" t="s">
        <v>31</v>
      </c>
      <c r="F655" s="46">
        <v>1</v>
      </c>
      <c r="G655" s="62">
        <f>F655*2</f>
        <v>2</v>
      </c>
      <c r="H655" s="490"/>
      <c r="I655" s="490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38.25" x14ac:dyDescent="0.2">
      <c r="A656" s="507"/>
      <c r="B656" s="507"/>
      <c r="C656" s="507"/>
      <c r="D656" s="507"/>
      <c r="E656" s="52" t="s">
        <v>65</v>
      </c>
      <c r="F656" s="46">
        <v>1</v>
      </c>
      <c r="G656" s="62">
        <f>F656</f>
        <v>1</v>
      </c>
      <c r="H656" s="490"/>
      <c r="I656" s="490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8.35" customHeight="1" x14ac:dyDescent="0.2">
      <c r="A657" s="85" t="s">
        <v>76</v>
      </c>
      <c r="B657" s="86"/>
      <c r="C657" s="127">
        <f>SUM(C613:C656)</f>
        <v>1220</v>
      </c>
      <c r="D657" s="81"/>
      <c r="E657" s="81"/>
      <c r="F657" s="128"/>
      <c r="G657" s="193"/>
      <c r="H657" s="144"/>
      <c r="I657" s="102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8.35" customHeight="1" x14ac:dyDescent="0.2">
      <c r="A658" s="3" t="s">
        <v>858</v>
      </c>
      <c r="B658" s="3"/>
      <c r="C658" s="92">
        <v>8</v>
      </c>
      <c r="D658" s="93"/>
      <c r="E658" s="93"/>
      <c r="F658" s="93"/>
      <c r="G658" s="10"/>
      <c r="H658" s="111"/>
      <c r="I658" s="110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8.35" customHeight="1" x14ac:dyDescent="0.2">
      <c r="A659" s="493" t="s">
        <v>77</v>
      </c>
      <c r="B659" s="493"/>
      <c r="C659" s="129"/>
      <c r="D659" s="18"/>
      <c r="E659" s="18"/>
      <c r="F659" s="18"/>
      <c r="G659" s="146"/>
      <c r="H659" s="9">
        <f>SUM(H611:H658)</f>
        <v>407740.67000000004</v>
      </c>
      <c r="I659" s="145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8.35" customHeight="1" x14ac:dyDescent="0.2">
      <c r="A660" s="493" t="s">
        <v>78</v>
      </c>
      <c r="B660" s="493"/>
      <c r="C660" s="92"/>
      <c r="D660" s="93"/>
      <c r="E660" s="93"/>
      <c r="F660" s="93"/>
      <c r="G660" s="10">
        <f>SUM(G611:G659)</f>
        <v>80</v>
      </c>
      <c r="H660" s="95"/>
      <c r="I660" s="95">
        <f>H659*6</f>
        <v>2446444.0200000005</v>
      </c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8.35" customHeight="1" x14ac:dyDescent="0.2">
      <c r="A661" s="112"/>
      <c r="B661" s="112"/>
      <c r="C661" s="4"/>
      <c r="D661" s="18"/>
      <c r="E661" s="18"/>
      <c r="F661" s="18"/>
      <c r="G661" s="146"/>
      <c r="H661" s="9"/>
      <c r="I661" s="9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8.35" customHeight="1" x14ac:dyDescent="0.2">
      <c r="A662" s="112"/>
      <c r="B662" s="112"/>
      <c r="C662" s="4"/>
      <c r="D662" s="18"/>
      <c r="E662" s="18"/>
      <c r="F662" s="18"/>
      <c r="G662" s="146"/>
      <c r="H662" s="9"/>
      <c r="I662" s="9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35.1" customHeight="1" x14ac:dyDescent="0.2">
      <c r="A663" s="112"/>
      <c r="B663" s="503" t="s">
        <v>184</v>
      </c>
      <c r="C663" s="503"/>
      <c r="D663" s="18"/>
      <c r="E663" s="18"/>
      <c r="F663" s="18"/>
      <c r="G663" s="146"/>
      <c r="H663" s="9"/>
      <c r="I663" s="9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8.35" customHeight="1" x14ac:dyDescent="0.2">
      <c r="A664" s="112"/>
      <c r="B664" s="15"/>
      <c r="C664" s="69"/>
      <c r="D664" s="18"/>
      <c r="E664" s="18"/>
      <c r="F664" s="18"/>
      <c r="G664" s="146"/>
      <c r="H664" s="9"/>
      <c r="I664" s="9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8.35" customHeight="1" x14ac:dyDescent="0.2">
      <c r="A665" s="112"/>
      <c r="B665" s="15" t="s">
        <v>23</v>
      </c>
      <c r="C665" s="8">
        <f>G613+G620+G623+G626+G633+G639+G643+G652</f>
        <v>16</v>
      </c>
      <c r="D665" s="18"/>
      <c r="E665" s="18"/>
      <c r="F665" s="18"/>
      <c r="G665" s="146"/>
      <c r="H665" s="9"/>
      <c r="I665" s="9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8.35" customHeight="1" x14ac:dyDescent="0.2">
      <c r="A666" s="112"/>
      <c r="B666" s="15" t="s">
        <v>24</v>
      </c>
      <c r="C666" s="8">
        <f>G618+G631+G650</f>
        <v>3</v>
      </c>
      <c r="D666" s="18"/>
      <c r="E666" s="18"/>
      <c r="F666" s="18"/>
      <c r="G666" s="146"/>
      <c r="H666" s="9"/>
      <c r="I666" s="9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8.35" customHeight="1" x14ac:dyDescent="0.2">
      <c r="A667" s="112"/>
      <c r="B667" s="19" t="s">
        <v>25</v>
      </c>
      <c r="C667" s="8">
        <f>G614+G627+G634+G640+G644+G653</f>
        <v>16</v>
      </c>
      <c r="D667" s="18"/>
      <c r="E667" s="18"/>
      <c r="F667" s="18"/>
      <c r="G667" s="146"/>
      <c r="H667" s="9"/>
      <c r="I667" s="9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8.35" customHeight="1" x14ac:dyDescent="0.2">
      <c r="A668" s="112"/>
      <c r="B668" s="19" t="s">
        <v>26</v>
      </c>
      <c r="C668" s="8">
        <f>G637+G649+G656</f>
        <v>3</v>
      </c>
      <c r="D668" s="18"/>
      <c r="E668" s="18"/>
      <c r="F668" s="18"/>
      <c r="G668" s="146"/>
      <c r="H668" s="9"/>
      <c r="I668" s="9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8.35" customHeight="1" x14ac:dyDescent="0.2">
      <c r="A669" s="112"/>
      <c r="B669" s="19" t="s">
        <v>28</v>
      </c>
      <c r="C669" s="8">
        <f>G616+G629+G635+G645+G654</f>
        <v>14</v>
      </c>
      <c r="D669" s="18"/>
      <c r="E669" s="18"/>
      <c r="F669" s="18"/>
      <c r="G669" s="146"/>
      <c r="H669" s="9"/>
      <c r="I669" s="9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8.35" customHeight="1" x14ac:dyDescent="0.2">
      <c r="A670" s="112"/>
      <c r="B670" s="15" t="s">
        <v>80</v>
      </c>
      <c r="C670" s="8">
        <f>G648</f>
        <v>1</v>
      </c>
      <c r="D670" s="18"/>
      <c r="E670" s="18"/>
      <c r="F670" s="18"/>
      <c r="G670" s="146"/>
      <c r="H670" s="9"/>
      <c r="I670" s="9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8.35" customHeight="1" x14ac:dyDescent="0.2">
      <c r="A671" s="112"/>
      <c r="B671" s="15" t="s">
        <v>31</v>
      </c>
      <c r="C671" s="8">
        <f>G617+G621+G624+G630+G636+G641+G646+G655</f>
        <v>20</v>
      </c>
      <c r="D671" s="18"/>
      <c r="E671" s="18"/>
      <c r="F671" s="18"/>
      <c r="G671" s="146"/>
      <c r="H671" s="9"/>
      <c r="I671" s="9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8.35" customHeight="1" x14ac:dyDescent="0.2">
      <c r="A672" s="112"/>
      <c r="B672" s="15" t="s">
        <v>32</v>
      </c>
      <c r="C672" s="8">
        <f>G647</f>
        <v>2</v>
      </c>
      <c r="D672" s="18"/>
      <c r="E672" s="18"/>
      <c r="F672" s="18"/>
      <c r="G672" s="146"/>
      <c r="H672" s="9"/>
      <c r="I672" s="9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8.35" customHeight="1" x14ac:dyDescent="0.2">
      <c r="A673" s="112"/>
      <c r="B673" s="194" t="s">
        <v>185</v>
      </c>
      <c r="C673" s="8">
        <f>G615+G628</f>
        <v>4</v>
      </c>
      <c r="D673" s="18"/>
      <c r="E673" s="18"/>
      <c r="F673" s="18"/>
      <c r="G673" s="146"/>
      <c r="H673" s="9"/>
      <c r="I673" s="9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8.35" customHeight="1" x14ac:dyDescent="0.2">
      <c r="A674" s="112"/>
      <c r="B674" s="15" t="s">
        <v>172</v>
      </c>
      <c r="C674" s="8">
        <v>1</v>
      </c>
      <c r="D674" s="18"/>
      <c r="E674" s="18"/>
      <c r="F674" s="18"/>
      <c r="G674" s="146"/>
      <c r="H674" s="9"/>
      <c r="I674" s="9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8.35" customHeight="1" x14ac:dyDescent="0.2">
      <c r="A675" s="112"/>
      <c r="B675" s="169" t="s">
        <v>82</v>
      </c>
      <c r="C675" s="8">
        <f>SUM(C665:C674)</f>
        <v>80</v>
      </c>
      <c r="D675" s="18"/>
      <c r="E675" s="18"/>
      <c r="F675" s="18"/>
      <c r="G675" s="146"/>
      <c r="H675" s="9"/>
      <c r="I675" s="9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8.35" customHeight="1" x14ac:dyDescent="0.2">
      <c r="A676" s="112"/>
      <c r="B676" s="112"/>
      <c r="C676" s="4"/>
      <c r="D676" s="18"/>
      <c r="E676" s="18"/>
      <c r="F676" s="18"/>
      <c r="G676" s="146"/>
      <c r="H676" s="9"/>
      <c r="I676" s="9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8.3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8.35" customHeight="1" x14ac:dyDescent="0.2">
      <c r="A678" s="510" t="s">
        <v>16</v>
      </c>
      <c r="B678" s="501" t="s">
        <v>856</v>
      </c>
      <c r="C678" s="480" t="s">
        <v>55</v>
      </c>
      <c r="D678" s="481" t="s">
        <v>56</v>
      </c>
      <c r="E678" s="460" t="s">
        <v>57</v>
      </c>
      <c r="F678" s="460"/>
      <c r="G678" s="460"/>
      <c r="H678" s="480" t="s">
        <v>58</v>
      </c>
      <c r="I678" s="502" t="s">
        <v>855</v>
      </c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8.35" customHeight="1" x14ac:dyDescent="0.2">
      <c r="A679" s="510"/>
      <c r="B679" s="481"/>
      <c r="C679" s="481"/>
      <c r="D679" s="481"/>
      <c r="E679" s="436" t="s">
        <v>21</v>
      </c>
      <c r="F679" s="172" t="s">
        <v>59</v>
      </c>
      <c r="G679" s="453" t="s">
        <v>857</v>
      </c>
      <c r="H679" s="480"/>
      <c r="I679" s="480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8.35" customHeight="1" x14ac:dyDescent="0.2">
      <c r="A680" s="480" t="s">
        <v>186</v>
      </c>
      <c r="B680" s="509" t="s">
        <v>186</v>
      </c>
      <c r="C680" s="509">
        <v>1321</v>
      </c>
      <c r="D680" s="523">
        <v>9</v>
      </c>
      <c r="E680" s="47" t="s">
        <v>63</v>
      </c>
      <c r="F680" s="46">
        <v>1</v>
      </c>
      <c r="G680" s="195">
        <f t="shared" ref="G680:G686" si="0">F680*2</f>
        <v>2</v>
      </c>
      <c r="H680" s="524">
        <f>'ANEXO - III –.Detalhamento do Q'!I54</f>
        <v>357991.95</v>
      </c>
      <c r="I680" s="490">
        <f>H680*6</f>
        <v>2147951.7000000002</v>
      </c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8.35" customHeight="1" x14ac:dyDescent="0.2">
      <c r="A681" s="480"/>
      <c r="B681" s="480"/>
      <c r="C681" s="480"/>
      <c r="D681" s="480"/>
      <c r="E681" s="47" t="s">
        <v>64</v>
      </c>
      <c r="F681" s="46">
        <v>1</v>
      </c>
      <c r="G681" s="195">
        <f t="shared" si="0"/>
        <v>2</v>
      </c>
      <c r="H681" s="524"/>
      <c r="I681" s="524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38.25" x14ac:dyDescent="0.2">
      <c r="A682" s="480"/>
      <c r="B682" s="480"/>
      <c r="C682" s="480"/>
      <c r="D682" s="480"/>
      <c r="E682" s="47" t="s">
        <v>187</v>
      </c>
      <c r="F682" s="46">
        <v>1</v>
      </c>
      <c r="G682" s="195">
        <f t="shared" si="0"/>
        <v>2</v>
      </c>
      <c r="H682" s="524"/>
      <c r="I682" s="524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8.35" customHeight="1" x14ac:dyDescent="0.2">
      <c r="A683" s="480"/>
      <c r="B683" s="480"/>
      <c r="C683" s="480"/>
      <c r="D683" s="480"/>
      <c r="E683" s="47" t="s">
        <v>188</v>
      </c>
      <c r="F683" s="46">
        <v>1</v>
      </c>
      <c r="G683" s="195">
        <f t="shared" si="0"/>
        <v>2</v>
      </c>
      <c r="H683" s="524"/>
      <c r="I683" s="524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8.35" customHeight="1" x14ac:dyDescent="0.2">
      <c r="A684" s="480"/>
      <c r="B684" s="480"/>
      <c r="C684" s="480"/>
      <c r="D684" s="480"/>
      <c r="E684" s="47" t="s">
        <v>28</v>
      </c>
      <c r="F684" s="46">
        <v>3</v>
      </c>
      <c r="G684" s="195">
        <f t="shared" si="0"/>
        <v>6</v>
      </c>
      <c r="H684" s="524"/>
      <c r="I684" s="524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8.35" customHeight="1" x14ac:dyDescent="0.2">
      <c r="A685" s="480"/>
      <c r="B685" s="480"/>
      <c r="C685" s="480"/>
      <c r="D685" s="480"/>
      <c r="E685" s="47" t="s">
        <v>31</v>
      </c>
      <c r="F685" s="46">
        <v>2</v>
      </c>
      <c r="G685" s="195">
        <f t="shared" si="0"/>
        <v>4</v>
      </c>
      <c r="H685" s="524"/>
      <c r="I685" s="524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8.35" customHeight="1" x14ac:dyDescent="0.2">
      <c r="A686" s="480"/>
      <c r="B686" s="480"/>
      <c r="C686" s="480"/>
      <c r="D686" s="480"/>
      <c r="E686" s="47" t="s">
        <v>34</v>
      </c>
      <c r="F686" s="46">
        <v>1</v>
      </c>
      <c r="G686" s="195">
        <f t="shared" si="0"/>
        <v>2</v>
      </c>
      <c r="H686" s="524"/>
      <c r="I686" s="524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8.35" customHeight="1" x14ac:dyDescent="0.2">
      <c r="A687" s="480"/>
      <c r="B687" s="480"/>
      <c r="C687" s="480"/>
      <c r="D687" s="480"/>
      <c r="E687" s="47" t="s">
        <v>36</v>
      </c>
      <c r="F687" s="46">
        <v>1</v>
      </c>
      <c r="G687" s="195">
        <f t="shared" ref="G687:G698" si="1">F687</f>
        <v>1</v>
      </c>
      <c r="H687" s="524"/>
      <c r="I687" s="524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8.35" customHeight="1" x14ac:dyDescent="0.2">
      <c r="A688" s="480"/>
      <c r="B688" s="480"/>
      <c r="C688" s="480"/>
      <c r="D688" s="480"/>
      <c r="E688" s="47" t="s">
        <v>32</v>
      </c>
      <c r="F688" s="46">
        <v>12</v>
      </c>
      <c r="G688" s="195">
        <f t="shared" si="1"/>
        <v>12</v>
      </c>
      <c r="H688" s="524"/>
      <c r="I688" s="524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38.25" x14ac:dyDescent="0.2">
      <c r="A689" s="480"/>
      <c r="B689" s="480"/>
      <c r="C689" s="480"/>
      <c r="D689" s="480"/>
      <c r="E689" s="47" t="s">
        <v>189</v>
      </c>
      <c r="F689" s="46">
        <v>1</v>
      </c>
      <c r="G689" s="195">
        <f t="shared" si="1"/>
        <v>1</v>
      </c>
      <c r="H689" s="524"/>
      <c r="I689" s="524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38.25" x14ac:dyDescent="0.2">
      <c r="A690" s="480"/>
      <c r="B690" s="480"/>
      <c r="C690" s="480"/>
      <c r="D690" s="480"/>
      <c r="E690" s="47" t="s">
        <v>190</v>
      </c>
      <c r="F690" s="46">
        <v>2</v>
      </c>
      <c r="G690" s="195">
        <f t="shared" si="1"/>
        <v>2</v>
      </c>
      <c r="H690" s="524"/>
      <c r="I690" s="524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5.5" x14ac:dyDescent="0.2">
      <c r="A691" s="480"/>
      <c r="B691" s="480"/>
      <c r="C691" s="480"/>
      <c r="D691" s="480"/>
      <c r="E691" s="47" t="s">
        <v>22</v>
      </c>
      <c r="F691" s="46">
        <v>1</v>
      </c>
      <c r="G691" s="195">
        <f t="shared" si="1"/>
        <v>1</v>
      </c>
      <c r="H691" s="524"/>
      <c r="I691" s="524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5.5" x14ac:dyDescent="0.2">
      <c r="A692" s="480"/>
      <c r="B692" s="480"/>
      <c r="C692" s="480"/>
      <c r="D692" s="480"/>
      <c r="E692" s="444" t="s">
        <v>176</v>
      </c>
      <c r="F692" s="46">
        <v>5</v>
      </c>
      <c r="G692" s="195">
        <f t="shared" si="1"/>
        <v>5</v>
      </c>
      <c r="H692" s="524"/>
      <c r="I692" s="524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38.25" x14ac:dyDescent="0.2">
      <c r="A693" s="480"/>
      <c r="B693" s="480"/>
      <c r="C693" s="480"/>
      <c r="D693" s="480"/>
      <c r="E693" s="47" t="s">
        <v>65</v>
      </c>
      <c r="F693" s="46">
        <v>6</v>
      </c>
      <c r="G693" s="195">
        <f t="shared" si="1"/>
        <v>6</v>
      </c>
      <c r="H693" s="524"/>
      <c r="I693" s="524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5.5" x14ac:dyDescent="0.2">
      <c r="A694" s="480"/>
      <c r="B694" s="480"/>
      <c r="C694" s="480"/>
      <c r="D694" s="480"/>
      <c r="E694" s="47" t="s">
        <v>29</v>
      </c>
      <c r="F694" s="46">
        <v>6</v>
      </c>
      <c r="G694" s="195">
        <f t="shared" si="1"/>
        <v>6</v>
      </c>
      <c r="H694" s="524"/>
      <c r="I694" s="524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8.35" customHeight="1" x14ac:dyDescent="0.2">
      <c r="A695" s="480"/>
      <c r="B695" s="480"/>
      <c r="C695" s="480"/>
      <c r="D695" s="480"/>
      <c r="E695" s="47" t="s">
        <v>172</v>
      </c>
      <c r="F695" s="46">
        <v>1</v>
      </c>
      <c r="G695" s="195">
        <f t="shared" si="1"/>
        <v>1</v>
      </c>
      <c r="H695" s="524"/>
      <c r="I695" s="524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51" x14ac:dyDescent="0.2">
      <c r="A696" s="480"/>
      <c r="B696" s="480"/>
      <c r="C696" s="480"/>
      <c r="D696" s="480"/>
      <c r="E696" s="444" t="s">
        <v>846</v>
      </c>
      <c r="F696" s="46">
        <v>3</v>
      </c>
      <c r="G696" s="195">
        <f t="shared" si="1"/>
        <v>3</v>
      </c>
      <c r="H696" s="524"/>
      <c r="I696" s="524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8.35" customHeight="1" x14ac:dyDescent="0.2">
      <c r="A697" s="480"/>
      <c r="B697" s="480"/>
      <c r="C697" s="480"/>
      <c r="D697" s="480"/>
      <c r="E697" s="47" t="s">
        <v>191</v>
      </c>
      <c r="F697" s="46">
        <v>1</v>
      </c>
      <c r="G697" s="195">
        <f t="shared" si="1"/>
        <v>1</v>
      </c>
      <c r="H697" s="524"/>
      <c r="I697" s="524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8.35" customHeight="1" x14ac:dyDescent="0.2">
      <c r="A698" s="480"/>
      <c r="B698" s="480"/>
      <c r="C698" s="480"/>
      <c r="D698" s="480"/>
      <c r="E698" s="47" t="s">
        <v>192</v>
      </c>
      <c r="F698" s="46">
        <v>12</v>
      </c>
      <c r="G698" s="195">
        <f t="shared" si="1"/>
        <v>12</v>
      </c>
      <c r="H698" s="524"/>
      <c r="I698" s="524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8.35" customHeight="1" x14ac:dyDescent="0.2">
      <c r="A699" s="85" t="s">
        <v>110</v>
      </c>
      <c r="B699" s="86"/>
      <c r="C699" s="127">
        <f>SUM(C680)</f>
        <v>1321</v>
      </c>
      <c r="D699" s="81"/>
      <c r="E699" s="81"/>
      <c r="F699" s="128"/>
      <c r="G699" s="128"/>
      <c r="H699" s="144"/>
      <c r="I699" s="102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8.35" customHeight="1" x14ac:dyDescent="0.2">
      <c r="A700" s="3" t="s">
        <v>858</v>
      </c>
      <c r="B700" s="3"/>
      <c r="C700" s="92">
        <v>1</v>
      </c>
      <c r="D700" s="93"/>
      <c r="E700" s="93"/>
      <c r="F700" s="93"/>
      <c r="G700" s="93"/>
      <c r="H700" s="111"/>
      <c r="I700" s="110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8.35" customHeight="1" x14ac:dyDescent="0.2">
      <c r="A701" s="493" t="s">
        <v>77</v>
      </c>
      <c r="B701" s="493"/>
      <c r="C701" s="129"/>
      <c r="D701" s="18"/>
      <c r="E701" s="18"/>
      <c r="F701" s="18"/>
      <c r="G701" s="18"/>
      <c r="H701" s="9">
        <f>SUM(H680:H700)</f>
        <v>357991.95</v>
      </c>
      <c r="I701" s="145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8.35" customHeight="1" x14ac:dyDescent="0.2">
      <c r="A702" s="493" t="s">
        <v>78</v>
      </c>
      <c r="B702" s="493"/>
      <c r="C702" s="92"/>
      <c r="D702" s="93"/>
      <c r="E702" s="93"/>
      <c r="F702" s="93"/>
      <c r="G702" s="93">
        <f>SUM(G680:G701)</f>
        <v>71</v>
      </c>
      <c r="H702" s="95"/>
      <c r="I702" s="95">
        <f>H701*6</f>
        <v>2147951.7000000002</v>
      </c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8.35" customHeight="1" x14ac:dyDescent="0.2">
      <c r="A703" s="3"/>
      <c r="B703" s="23"/>
      <c r="C703" s="26"/>
      <c r="D703" s="41"/>
      <c r="E703" s="41"/>
      <c r="F703" s="41"/>
      <c r="G703" s="41"/>
      <c r="H703" s="41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8.35" customHeight="1" x14ac:dyDescent="0.2">
      <c r="A704" s="3"/>
      <c r="B704" s="503" t="s">
        <v>193</v>
      </c>
      <c r="C704" s="503"/>
      <c r="D704" s="41"/>
      <c r="E704" s="41"/>
      <c r="F704" s="41"/>
      <c r="G704" s="41"/>
      <c r="H704" s="41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8.35" customHeight="1" x14ac:dyDescent="0.2">
      <c r="A705" s="3"/>
      <c r="B705" s="15" t="s">
        <v>22</v>
      </c>
      <c r="C705" s="8">
        <f>G691</f>
        <v>1</v>
      </c>
      <c r="D705" s="41"/>
      <c r="E705" s="41"/>
      <c r="F705" s="41"/>
      <c r="G705" s="41"/>
      <c r="H705" s="41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8.35" customHeight="1" x14ac:dyDescent="0.2">
      <c r="A706" s="3"/>
      <c r="B706" s="15" t="s">
        <v>23</v>
      </c>
      <c r="C706" s="8">
        <f>G680</f>
        <v>2</v>
      </c>
      <c r="D706" s="41"/>
      <c r="E706" s="41"/>
      <c r="F706" s="41"/>
      <c r="G706" s="41"/>
      <c r="H706" s="41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8.35" customHeight="1" x14ac:dyDescent="0.2">
      <c r="A707" s="3"/>
      <c r="B707" s="15" t="s">
        <v>24</v>
      </c>
      <c r="C707" s="8">
        <f>G692</f>
        <v>5</v>
      </c>
      <c r="D707" s="41"/>
      <c r="E707" s="41"/>
      <c r="F707" s="41"/>
      <c r="G707" s="41"/>
      <c r="H707" s="41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8.35" customHeight="1" x14ac:dyDescent="0.2">
      <c r="A708" s="3"/>
      <c r="B708" s="19" t="s">
        <v>25</v>
      </c>
      <c r="C708" s="8">
        <f>G681</f>
        <v>2</v>
      </c>
      <c r="D708" s="41"/>
      <c r="E708" s="41"/>
      <c r="F708" s="41"/>
      <c r="G708" s="41"/>
      <c r="H708" s="41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8.35" customHeight="1" x14ac:dyDescent="0.2">
      <c r="A709" s="3"/>
      <c r="B709" s="19" t="s">
        <v>26</v>
      </c>
      <c r="C709" s="8">
        <f>G693</f>
        <v>6</v>
      </c>
      <c r="D709" s="41"/>
      <c r="E709" s="41"/>
      <c r="F709" s="41"/>
      <c r="G709" s="41"/>
      <c r="H709" s="41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8.35" customHeight="1" x14ac:dyDescent="0.2">
      <c r="A710" s="3"/>
      <c r="B710" s="19" t="s">
        <v>194</v>
      </c>
      <c r="C710" s="8">
        <f>G682</f>
        <v>2</v>
      </c>
      <c r="D710" s="41"/>
      <c r="E710" s="41"/>
      <c r="F710" s="41"/>
      <c r="G710" s="41"/>
      <c r="H710" s="41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8.35" customHeight="1" x14ac:dyDescent="0.2">
      <c r="A711" s="3"/>
      <c r="B711" s="19" t="s">
        <v>28</v>
      </c>
      <c r="C711" s="8">
        <f>G684</f>
        <v>6</v>
      </c>
      <c r="D711" s="41"/>
      <c r="E711" s="41"/>
      <c r="F711" s="41"/>
      <c r="G711" s="41"/>
      <c r="H711" s="41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8.35" customHeight="1" x14ac:dyDescent="0.2">
      <c r="A712" s="3"/>
      <c r="B712" s="15" t="s">
        <v>80</v>
      </c>
      <c r="C712" s="8">
        <f>G694</f>
        <v>6</v>
      </c>
      <c r="D712" s="41"/>
      <c r="E712" s="41"/>
      <c r="F712" s="41"/>
      <c r="G712" s="41"/>
      <c r="H712" s="41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8.35" customHeight="1" x14ac:dyDescent="0.2">
      <c r="A713" s="3"/>
      <c r="B713" s="15" t="s">
        <v>30</v>
      </c>
      <c r="C713" s="8">
        <f>G683</f>
        <v>2</v>
      </c>
      <c r="D713" s="41"/>
      <c r="E713" s="41"/>
      <c r="F713" s="41"/>
      <c r="G713" s="41"/>
      <c r="H713" s="41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8.35" customHeight="1" x14ac:dyDescent="0.2">
      <c r="A714" s="3"/>
      <c r="B714" s="15" t="s">
        <v>31</v>
      </c>
      <c r="C714" s="8">
        <f>G685</f>
        <v>4</v>
      </c>
      <c r="D714" s="41"/>
      <c r="E714" s="41"/>
      <c r="F714" s="41"/>
      <c r="G714" s="41"/>
      <c r="H714" s="41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8.35" customHeight="1" x14ac:dyDescent="0.2">
      <c r="A715" s="3"/>
      <c r="B715" s="15" t="s">
        <v>32</v>
      </c>
      <c r="C715" s="8">
        <f>G688+G689+G690</f>
        <v>15</v>
      </c>
      <c r="D715" s="41"/>
      <c r="E715" s="41"/>
      <c r="F715" s="41"/>
      <c r="G715" s="41"/>
      <c r="H715" s="41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8.35" customHeight="1" x14ac:dyDescent="0.2">
      <c r="A716" s="3"/>
      <c r="B716" s="194" t="s">
        <v>34</v>
      </c>
      <c r="C716" s="8">
        <f>G686</f>
        <v>2</v>
      </c>
      <c r="D716" s="41"/>
      <c r="E716" s="41"/>
      <c r="F716" s="41"/>
      <c r="G716" s="41"/>
      <c r="H716" s="41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8.35" customHeight="1" x14ac:dyDescent="0.2">
      <c r="A717" s="3"/>
      <c r="B717" s="15" t="s">
        <v>36</v>
      </c>
      <c r="C717" s="8">
        <f>G687</f>
        <v>1</v>
      </c>
      <c r="D717" s="41"/>
      <c r="E717" s="41"/>
      <c r="F717" s="41"/>
      <c r="G717" s="41"/>
      <c r="H717" s="41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8.35" customHeight="1" x14ac:dyDescent="0.2">
      <c r="A718" s="3"/>
      <c r="B718" s="15" t="s">
        <v>37</v>
      </c>
      <c r="C718" s="8">
        <f>G698</f>
        <v>12</v>
      </c>
      <c r="D718" s="41"/>
      <c r="E718" s="41"/>
      <c r="F718" s="41"/>
      <c r="G718" s="41"/>
      <c r="H718" s="41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8.35" customHeight="1" x14ac:dyDescent="0.2">
      <c r="A719" s="3"/>
      <c r="B719" s="15" t="s">
        <v>191</v>
      </c>
      <c r="C719" s="8">
        <f>G697</f>
        <v>1</v>
      </c>
      <c r="D719" s="41"/>
      <c r="E719" s="41"/>
      <c r="F719" s="41"/>
      <c r="G719" s="41"/>
      <c r="H719" s="41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8.35" customHeight="1" x14ac:dyDescent="0.2">
      <c r="A720" s="3"/>
      <c r="B720" s="15" t="s">
        <v>40</v>
      </c>
      <c r="C720" s="8">
        <f>G696</f>
        <v>3</v>
      </c>
      <c r="D720" s="41"/>
      <c r="E720" s="41"/>
      <c r="F720" s="41"/>
      <c r="G720" s="41"/>
      <c r="H720" s="41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8.35" customHeight="1" x14ac:dyDescent="0.2">
      <c r="A721" s="3"/>
      <c r="B721" s="15" t="s">
        <v>42</v>
      </c>
      <c r="C721" s="8">
        <f>G695</f>
        <v>1</v>
      </c>
      <c r="D721" s="41"/>
      <c r="E721" s="41"/>
      <c r="F721" s="41"/>
      <c r="G721" s="41"/>
      <c r="H721" s="41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8.35" customHeight="1" x14ac:dyDescent="0.2">
      <c r="A722" s="3"/>
      <c r="B722" s="169" t="s">
        <v>96</v>
      </c>
      <c r="C722" s="8">
        <f>SUM(C705:C721)</f>
        <v>71</v>
      </c>
      <c r="D722" s="41"/>
      <c r="E722" s="41"/>
      <c r="F722" s="41"/>
      <c r="G722" s="41"/>
      <c r="H722" s="41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8.35" customHeight="1" x14ac:dyDescent="0.2">
      <c r="A723" s="3"/>
      <c r="B723" s="23"/>
      <c r="C723" s="26"/>
      <c r="D723" s="41"/>
      <c r="E723" s="41"/>
      <c r="F723" s="41"/>
      <c r="G723" s="41"/>
      <c r="H723" s="41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8.35" customHeight="1" x14ac:dyDescent="0.2">
      <c r="A724" s="3"/>
      <c r="B724" s="23"/>
      <c r="C724" s="26"/>
      <c r="D724" s="41"/>
      <c r="E724" s="41"/>
      <c r="F724" s="41"/>
      <c r="G724" s="41"/>
      <c r="H724" s="41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8.3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8.35" customHeight="1" x14ac:dyDescent="0.2">
      <c r="A726" s="510" t="s">
        <v>17</v>
      </c>
      <c r="B726" s="501" t="s">
        <v>856</v>
      </c>
      <c r="C726" s="480" t="s">
        <v>55</v>
      </c>
      <c r="D726" s="481" t="s">
        <v>56</v>
      </c>
      <c r="E726" s="460" t="s">
        <v>57</v>
      </c>
      <c r="F726" s="460"/>
      <c r="G726" s="460"/>
      <c r="H726" s="480" t="s">
        <v>58</v>
      </c>
      <c r="I726" s="502" t="s">
        <v>855</v>
      </c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8.35" customHeight="1" x14ac:dyDescent="0.2">
      <c r="A727" s="510"/>
      <c r="B727" s="481"/>
      <c r="C727" s="481"/>
      <c r="D727" s="481"/>
      <c r="E727" s="436" t="s">
        <v>21</v>
      </c>
      <c r="F727" s="172" t="s">
        <v>59</v>
      </c>
      <c r="G727" s="453" t="s">
        <v>857</v>
      </c>
      <c r="H727" s="480"/>
      <c r="I727" s="480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8.35" customHeight="1" x14ac:dyDescent="0.2">
      <c r="A728" s="104"/>
      <c r="B728" s="196"/>
      <c r="C728" s="197"/>
      <c r="D728" s="196"/>
      <c r="E728" s="198"/>
      <c r="F728" s="199"/>
      <c r="G728" s="199"/>
      <c r="H728" s="197"/>
      <c r="I728" s="60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8.35" customHeight="1" x14ac:dyDescent="0.2">
      <c r="A729" s="480" t="s">
        <v>195</v>
      </c>
      <c r="B729" s="481" t="s">
        <v>196</v>
      </c>
      <c r="C729" s="481">
        <v>319</v>
      </c>
      <c r="D729" s="482">
        <v>8</v>
      </c>
      <c r="E729" s="52" t="s">
        <v>63</v>
      </c>
      <c r="F729" s="46">
        <v>1</v>
      </c>
      <c r="G729" s="62">
        <f t="shared" ref="G729:G735" si="2">F729*2</f>
        <v>2</v>
      </c>
      <c r="H729" s="490">
        <f>'ANEXO - III –.Detalhamento do Q'!I33</f>
        <v>163780.87</v>
      </c>
      <c r="I729" s="490">
        <f>H729*6</f>
        <v>982685.22</v>
      </c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8.35" customHeight="1" x14ac:dyDescent="0.2">
      <c r="A730" s="480"/>
      <c r="B730" s="480"/>
      <c r="C730" s="480"/>
      <c r="D730" s="480"/>
      <c r="E730" s="52" t="s">
        <v>64</v>
      </c>
      <c r="F730" s="46">
        <v>1</v>
      </c>
      <c r="G730" s="62">
        <f t="shared" si="2"/>
        <v>2</v>
      </c>
      <c r="H730" s="490"/>
      <c r="I730" s="490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8.35" customHeight="1" x14ac:dyDescent="0.2">
      <c r="A731" s="480"/>
      <c r="B731" s="480"/>
      <c r="C731" s="480"/>
      <c r="D731" s="480"/>
      <c r="E731" s="52" t="s">
        <v>28</v>
      </c>
      <c r="F731" s="46">
        <v>1</v>
      </c>
      <c r="G731" s="62">
        <f t="shared" si="2"/>
        <v>2</v>
      </c>
      <c r="H731" s="490"/>
      <c r="I731" s="490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8.35" customHeight="1" x14ac:dyDescent="0.2">
      <c r="A732" s="480"/>
      <c r="B732" s="480"/>
      <c r="C732" s="480"/>
      <c r="D732" s="480"/>
      <c r="E732" s="52" t="s">
        <v>31</v>
      </c>
      <c r="F732" s="46">
        <v>1</v>
      </c>
      <c r="G732" s="62">
        <f t="shared" si="2"/>
        <v>2</v>
      </c>
      <c r="H732" s="490"/>
      <c r="I732" s="490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8.35" customHeight="1" x14ac:dyDescent="0.2">
      <c r="A733" s="480"/>
      <c r="B733" s="480"/>
      <c r="C733" s="480"/>
      <c r="D733" s="480"/>
      <c r="E733" s="52" t="s">
        <v>34</v>
      </c>
      <c r="F733" s="46">
        <v>1</v>
      </c>
      <c r="G733" s="62">
        <f t="shared" si="2"/>
        <v>2</v>
      </c>
      <c r="H733" s="490"/>
      <c r="I733" s="490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38.25" x14ac:dyDescent="0.2">
      <c r="A734" s="480"/>
      <c r="B734" s="480"/>
      <c r="C734" s="480"/>
      <c r="D734" s="480"/>
      <c r="E734" s="52" t="s">
        <v>187</v>
      </c>
      <c r="F734" s="46">
        <v>1</v>
      </c>
      <c r="G734" s="62">
        <f t="shared" si="2"/>
        <v>2</v>
      </c>
      <c r="H734" s="490"/>
      <c r="I734" s="490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5.5" x14ac:dyDescent="0.2">
      <c r="A735" s="480"/>
      <c r="B735" s="480"/>
      <c r="C735" s="480"/>
      <c r="D735" s="480"/>
      <c r="E735" s="52" t="s">
        <v>188</v>
      </c>
      <c r="F735" s="46">
        <v>1</v>
      </c>
      <c r="G735" s="62">
        <f t="shared" si="2"/>
        <v>2</v>
      </c>
      <c r="H735" s="490"/>
      <c r="I735" s="490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x14ac:dyDescent="0.2">
      <c r="A736" s="480"/>
      <c r="B736" s="480"/>
      <c r="C736" s="480"/>
      <c r="D736" s="480"/>
      <c r="E736" s="52" t="s">
        <v>32</v>
      </c>
      <c r="F736" s="46">
        <v>4</v>
      </c>
      <c r="G736" s="195">
        <f t="shared" ref="G736:G742" si="3">F736</f>
        <v>4</v>
      </c>
      <c r="H736" s="490"/>
      <c r="I736" s="490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5.5" x14ac:dyDescent="0.2">
      <c r="A737" s="480"/>
      <c r="B737" s="480"/>
      <c r="C737" s="480"/>
      <c r="D737" s="480"/>
      <c r="E737" s="52" t="s">
        <v>24</v>
      </c>
      <c r="F737" s="46">
        <v>3</v>
      </c>
      <c r="G737" s="195">
        <f t="shared" si="3"/>
        <v>3</v>
      </c>
      <c r="H737" s="490"/>
      <c r="I737" s="490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38.25" x14ac:dyDescent="0.2">
      <c r="A738" s="480"/>
      <c r="B738" s="480"/>
      <c r="C738" s="480"/>
      <c r="D738" s="480"/>
      <c r="E738" s="52" t="s">
        <v>65</v>
      </c>
      <c r="F738" s="46">
        <v>2</v>
      </c>
      <c r="G738" s="195">
        <f t="shared" si="3"/>
        <v>2</v>
      </c>
      <c r="H738" s="490"/>
      <c r="I738" s="490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8.35" customHeight="1" x14ac:dyDescent="0.2">
      <c r="A739" s="480"/>
      <c r="B739" s="480"/>
      <c r="C739" s="480"/>
      <c r="D739" s="480"/>
      <c r="E739" s="52" t="s">
        <v>29</v>
      </c>
      <c r="F739" s="46">
        <v>3</v>
      </c>
      <c r="G739" s="195">
        <f t="shared" si="3"/>
        <v>3</v>
      </c>
      <c r="H739" s="490"/>
      <c r="I739" s="490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8.35" customHeight="1" x14ac:dyDescent="0.2">
      <c r="A740" s="480"/>
      <c r="B740" s="480"/>
      <c r="C740" s="480"/>
      <c r="D740" s="480"/>
      <c r="E740" s="52" t="s">
        <v>81</v>
      </c>
      <c r="F740" s="46">
        <v>1</v>
      </c>
      <c r="G740" s="195">
        <f t="shared" si="3"/>
        <v>1</v>
      </c>
      <c r="H740" s="490"/>
      <c r="I740" s="490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51" x14ac:dyDescent="0.2">
      <c r="A741" s="480"/>
      <c r="B741" s="480"/>
      <c r="C741" s="480"/>
      <c r="D741" s="480"/>
      <c r="E741" s="444" t="s">
        <v>846</v>
      </c>
      <c r="F741" s="46">
        <v>1</v>
      </c>
      <c r="G741" s="195">
        <f t="shared" si="3"/>
        <v>1</v>
      </c>
      <c r="H741" s="490"/>
      <c r="I741" s="490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8.35" customHeight="1" x14ac:dyDescent="0.2">
      <c r="A742" s="480"/>
      <c r="B742" s="481"/>
      <c r="C742" s="481"/>
      <c r="D742" s="481"/>
      <c r="E742" s="52" t="s">
        <v>37</v>
      </c>
      <c r="F742" s="46">
        <v>3</v>
      </c>
      <c r="G742" s="195">
        <f t="shared" si="3"/>
        <v>3</v>
      </c>
      <c r="H742" s="490"/>
      <c r="I742" s="490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8.35" customHeight="1" x14ac:dyDescent="0.2">
      <c r="A743" s="480"/>
      <c r="B743" s="71"/>
      <c r="C743" s="73"/>
      <c r="D743" s="74"/>
      <c r="E743" s="74"/>
      <c r="F743" s="74"/>
      <c r="G743" s="74"/>
      <c r="H743" s="74"/>
      <c r="I743" s="7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8.35" customHeight="1" x14ac:dyDescent="0.2">
      <c r="A744" s="480"/>
      <c r="B744" s="460" t="s">
        <v>197</v>
      </c>
      <c r="C744" s="460">
        <v>36</v>
      </c>
      <c r="D744" s="482">
        <v>1</v>
      </c>
      <c r="E744" s="46" t="s">
        <v>63</v>
      </c>
      <c r="F744" s="46">
        <v>1</v>
      </c>
      <c r="G744" s="46">
        <f>F744*2</f>
        <v>2</v>
      </c>
      <c r="H744" s="490">
        <f>'ANEXO - III –.Detalhamento do Q'!I7</f>
        <v>20769.740000000002</v>
      </c>
      <c r="I744" s="490">
        <f>H744*6</f>
        <v>124618.44</v>
      </c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8.35" customHeight="1" x14ac:dyDescent="0.2">
      <c r="A745" s="480"/>
      <c r="B745" s="480"/>
      <c r="C745" s="480"/>
      <c r="D745" s="480"/>
      <c r="E745" s="46" t="s">
        <v>31</v>
      </c>
      <c r="F745" s="46">
        <v>1</v>
      </c>
      <c r="G745" s="46">
        <f>F745*2</f>
        <v>2</v>
      </c>
      <c r="H745" s="490"/>
      <c r="I745" s="490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8.35" customHeight="1" x14ac:dyDescent="0.2">
      <c r="A746" s="85" t="s">
        <v>198</v>
      </c>
      <c r="B746" s="86"/>
      <c r="C746" s="73">
        <f>SUM(C729:C745)</f>
        <v>355</v>
      </c>
      <c r="D746" s="74"/>
      <c r="E746" s="74"/>
      <c r="F746" s="74"/>
      <c r="G746" s="74"/>
      <c r="H746" s="74"/>
      <c r="I746" s="7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8.35" customHeight="1" x14ac:dyDescent="0.2">
      <c r="A747" s="3" t="s">
        <v>858</v>
      </c>
      <c r="B747" s="69"/>
      <c r="C747" s="7">
        <v>2</v>
      </c>
      <c r="D747" s="109"/>
      <c r="E747" s="109"/>
      <c r="F747" s="109"/>
      <c r="G747" s="109"/>
      <c r="H747" s="110"/>
      <c r="I747" s="110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8.35" customHeight="1" x14ac:dyDescent="0.2">
      <c r="A748" s="493" t="s">
        <v>77</v>
      </c>
      <c r="B748" s="493"/>
      <c r="C748" s="7"/>
      <c r="D748" s="109"/>
      <c r="E748" s="109"/>
      <c r="F748" s="109"/>
      <c r="G748" s="109"/>
      <c r="H748" s="110">
        <f>SUM(H729:H747)</f>
        <v>184550.61</v>
      </c>
      <c r="I748" s="110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8.35" customHeight="1" x14ac:dyDescent="0.2">
      <c r="A749" s="493" t="s">
        <v>78</v>
      </c>
      <c r="B749" s="493"/>
      <c r="C749" s="7"/>
      <c r="D749" s="109"/>
      <c r="E749" s="109"/>
      <c r="F749" s="109"/>
      <c r="G749" s="109">
        <f>SUM(G729:G748)</f>
        <v>35</v>
      </c>
      <c r="H749" s="110"/>
      <c r="I749" s="110">
        <f>H748*6</f>
        <v>1107303.6599999999</v>
      </c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8.35" customHeight="1" x14ac:dyDescent="0.2">
      <c r="A750" s="112"/>
      <c r="B750" s="112"/>
      <c r="C750" s="4"/>
      <c r="D750" s="18"/>
      <c r="E750" s="18"/>
      <c r="F750" s="18"/>
      <c r="G750" s="18"/>
      <c r="H750" s="9"/>
      <c r="I750" s="9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8.35" customHeight="1" x14ac:dyDescent="0.2">
      <c r="A751" s="112"/>
      <c r="B751" s="503" t="s">
        <v>199</v>
      </c>
      <c r="C751" s="503"/>
      <c r="D751" s="18"/>
      <c r="E751" s="18"/>
      <c r="F751" s="18"/>
      <c r="G751" s="18"/>
      <c r="H751" s="9"/>
      <c r="I751" s="9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8.35" customHeight="1" x14ac:dyDescent="0.2">
      <c r="A752" s="112"/>
      <c r="B752" s="15" t="s">
        <v>22</v>
      </c>
      <c r="C752" s="8">
        <v>0</v>
      </c>
      <c r="D752" s="18"/>
      <c r="E752" s="18"/>
      <c r="F752" s="18"/>
      <c r="G752" s="18"/>
      <c r="H752" s="9"/>
      <c r="I752" s="9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8.35" customHeight="1" x14ac:dyDescent="0.2">
      <c r="A753" s="112"/>
      <c r="B753" s="15" t="s">
        <v>23</v>
      </c>
      <c r="C753" s="8">
        <f>G729+G744</f>
        <v>4</v>
      </c>
      <c r="D753" s="18"/>
      <c r="E753" s="18"/>
      <c r="F753" s="18"/>
      <c r="G753" s="18"/>
      <c r="H753" s="9"/>
      <c r="I753" s="9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8.35" customHeight="1" x14ac:dyDescent="0.2">
      <c r="A754" s="112"/>
      <c r="B754" s="15" t="s">
        <v>24</v>
      </c>
      <c r="C754" s="8">
        <f>G737</f>
        <v>3</v>
      </c>
      <c r="D754" s="18"/>
      <c r="E754" s="18"/>
      <c r="F754" s="18"/>
      <c r="G754" s="18"/>
      <c r="H754" s="9"/>
      <c r="I754" s="9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8.35" customHeight="1" x14ac:dyDescent="0.2">
      <c r="A755" s="112"/>
      <c r="B755" s="19" t="s">
        <v>25</v>
      </c>
      <c r="C755" s="8">
        <f>G730</f>
        <v>2</v>
      </c>
      <c r="D755" s="18"/>
      <c r="E755" s="18"/>
      <c r="F755" s="18"/>
      <c r="G755" s="18"/>
      <c r="H755" s="9"/>
      <c r="I755" s="9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8.35" customHeight="1" x14ac:dyDescent="0.2">
      <c r="A756" s="112"/>
      <c r="B756" s="19" t="s">
        <v>26</v>
      </c>
      <c r="C756" s="8">
        <f>G738</f>
        <v>2</v>
      </c>
      <c r="D756" s="18"/>
      <c r="E756" s="18"/>
      <c r="F756" s="18"/>
      <c r="G756" s="18"/>
      <c r="H756" s="9"/>
      <c r="I756" s="9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8.35" customHeight="1" x14ac:dyDescent="0.2">
      <c r="A757" s="112"/>
      <c r="B757" s="19" t="s">
        <v>194</v>
      </c>
      <c r="C757" s="8">
        <f>G734</f>
        <v>2</v>
      </c>
      <c r="D757" s="18"/>
      <c r="E757" s="18"/>
      <c r="F757" s="18"/>
      <c r="G757" s="18"/>
      <c r="H757" s="9"/>
      <c r="I757" s="9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8.35" customHeight="1" x14ac:dyDescent="0.2">
      <c r="A758" s="112"/>
      <c r="B758" s="19" t="s">
        <v>28</v>
      </c>
      <c r="C758" s="8">
        <f>G731</f>
        <v>2</v>
      </c>
      <c r="D758" s="18"/>
      <c r="E758" s="18"/>
      <c r="F758" s="18"/>
      <c r="G758" s="18"/>
      <c r="H758" s="9"/>
      <c r="I758" s="9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8.35" customHeight="1" x14ac:dyDescent="0.2">
      <c r="A759" s="112"/>
      <c r="B759" s="15" t="s">
        <v>80</v>
      </c>
      <c r="C759" s="8">
        <f>G739</f>
        <v>3</v>
      </c>
      <c r="D759" s="18"/>
      <c r="E759" s="18"/>
      <c r="F759" s="18"/>
      <c r="G759" s="18"/>
      <c r="H759" s="9"/>
      <c r="I759" s="9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8.35" customHeight="1" x14ac:dyDescent="0.2">
      <c r="A760" s="112"/>
      <c r="B760" s="15" t="s">
        <v>30</v>
      </c>
      <c r="C760" s="8">
        <f>G735</f>
        <v>2</v>
      </c>
      <c r="D760" s="18"/>
      <c r="E760" s="18"/>
      <c r="F760" s="18"/>
      <c r="G760" s="18"/>
      <c r="H760" s="9"/>
      <c r="I760" s="9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8.35" customHeight="1" x14ac:dyDescent="0.2">
      <c r="A761" s="112"/>
      <c r="B761" s="15" t="s">
        <v>31</v>
      </c>
      <c r="C761" s="8">
        <f>G732+G745</f>
        <v>4</v>
      </c>
      <c r="D761" s="18"/>
      <c r="E761" s="18"/>
      <c r="F761" s="18"/>
      <c r="G761" s="18"/>
      <c r="H761" s="9"/>
      <c r="I761" s="9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8.35" customHeight="1" x14ac:dyDescent="0.2">
      <c r="A762" s="112"/>
      <c r="B762" s="15" t="s">
        <v>32</v>
      </c>
      <c r="C762" s="8">
        <f>G736</f>
        <v>4</v>
      </c>
      <c r="D762" s="18"/>
      <c r="E762" s="18"/>
      <c r="F762" s="18"/>
      <c r="G762" s="18"/>
      <c r="H762" s="9"/>
      <c r="I762" s="9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8.35" customHeight="1" x14ac:dyDescent="0.2">
      <c r="A763" s="112"/>
      <c r="B763" s="194" t="s">
        <v>34</v>
      </c>
      <c r="C763" s="8">
        <f>G733</f>
        <v>2</v>
      </c>
      <c r="D763" s="18"/>
      <c r="E763" s="18"/>
      <c r="F763" s="18"/>
      <c r="G763" s="18"/>
      <c r="H763" s="9"/>
      <c r="I763" s="9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8.35" customHeight="1" x14ac:dyDescent="0.2">
      <c r="A764" s="112"/>
      <c r="B764" s="15" t="s">
        <v>36</v>
      </c>
      <c r="C764" s="8">
        <v>0</v>
      </c>
      <c r="D764" s="18"/>
      <c r="E764" s="18"/>
      <c r="F764" s="18"/>
      <c r="G764" s="18"/>
      <c r="H764" s="9"/>
      <c r="I764" s="9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8.35" customHeight="1" x14ac:dyDescent="0.2">
      <c r="A765" s="112"/>
      <c r="B765" s="15" t="s">
        <v>37</v>
      </c>
      <c r="C765" s="8">
        <f>G742</f>
        <v>3</v>
      </c>
      <c r="D765" s="18"/>
      <c r="E765" s="18"/>
      <c r="F765" s="18"/>
      <c r="G765" s="18"/>
      <c r="H765" s="9"/>
      <c r="I765" s="9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8.35" customHeight="1" x14ac:dyDescent="0.2">
      <c r="A766" s="112"/>
      <c r="B766" s="15" t="s">
        <v>191</v>
      </c>
      <c r="C766" s="8">
        <v>0</v>
      </c>
      <c r="D766" s="18"/>
      <c r="E766" s="18"/>
      <c r="F766" s="18"/>
      <c r="G766" s="18"/>
      <c r="H766" s="9"/>
      <c r="I766" s="9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8.35" customHeight="1" x14ac:dyDescent="0.2">
      <c r="A767" s="112"/>
      <c r="B767" s="15" t="s">
        <v>40</v>
      </c>
      <c r="C767" s="8">
        <f>G741</f>
        <v>1</v>
      </c>
      <c r="D767" s="18"/>
      <c r="E767" s="18"/>
      <c r="F767" s="18"/>
      <c r="G767" s="18"/>
      <c r="H767" s="9"/>
      <c r="I767" s="9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8.35" customHeight="1" x14ac:dyDescent="0.2">
      <c r="A768" s="112"/>
      <c r="B768" s="15" t="s">
        <v>81</v>
      </c>
      <c r="C768" s="8">
        <f>G740</f>
        <v>1</v>
      </c>
      <c r="D768" s="18"/>
      <c r="E768" s="18"/>
      <c r="F768" s="18"/>
      <c r="G768" s="18"/>
      <c r="H768" s="9"/>
      <c r="I768" s="9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8.35" customHeight="1" x14ac:dyDescent="0.2">
      <c r="A769" s="112"/>
      <c r="B769" s="169" t="s">
        <v>82</v>
      </c>
      <c r="C769" s="8">
        <f>SUM(C752:C768)</f>
        <v>35</v>
      </c>
      <c r="D769" s="18"/>
      <c r="E769" s="18"/>
      <c r="F769" s="18"/>
      <c r="G769" s="18"/>
      <c r="H769" s="9"/>
      <c r="I769" s="9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8.35" customHeight="1" x14ac:dyDescent="0.2">
      <c r="A770" s="112"/>
      <c r="B770" s="112"/>
      <c r="C770" s="4"/>
      <c r="D770" s="18"/>
      <c r="E770" s="18"/>
      <c r="F770" s="18"/>
      <c r="G770" s="18"/>
      <c r="H770" s="9"/>
      <c r="I770" s="9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8.35" customHeight="1" x14ac:dyDescent="0.2">
      <c r="A771" s="112"/>
      <c r="B771" s="112"/>
      <c r="C771" s="4"/>
      <c r="D771" s="18"/>
      <c r="E771" s="18"/>
      <c r="F771" s="18"/>
      <c r="G771" s="18"/>
      <c r="H771" s="9"/>
      <c r="I771" s="9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8.35" customHeight="1" x14ac:dyDescent="0.2">
      <c r="A772" s="510" t="s">
        <v>18</v>
      </c>
      <c r="B772" s="501" t="s">
        <v>856</v>
      </c>
      <c r="C772" s="480" t="s">
        <v>55</v>
      </c>
      <c r="D772" s="481" t="s">
        <v>56</v>
      </c>
      <c r="E772" s="460" t="s">
        <v>57</v>
      </c>
      <c r="F772" s="460"/>
      <c r="G772" s="460"/>
      <c r="H772" s="480" t="s">
        <v>58</v>
      </c>
      <c r="I772" s="502" t="s">
        <v>855</v>
      </c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8.35" customHeight="1" x14ac:dyDescent="0.2">
      <c r="A773" s="510"/>
      <c r="B773" s="481"/>
      <c r="C773" s="481"/>
      <c r="D773" s="481"/>
      <c r="E773" s="436" t="s">
        <v>21</v>
      </c>
      <c r="F773" s="172" t="s">
        <v>59</v>
      </c>
      <c r="G773" s="453" t="s">
        <v>857</v>
      </c>
      <c r="H773" s="480"/>
      <c r="I773" s="480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8.35" customHeight="1" x14ac:dyDescent="0.2">
      <c r="A774" s="104"/>
      <c r="B774" s="196"/>
      <c r="C774" s="197"/>
      <c r="D774" s="196"/>
      <c r="E774" s="198"/>
      <c r="F774" s="199"/>
      <c r="G774" s="199"/>
      <c r="H774" s="197"/>
      <c r="I774" s="196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8.35" customHeight="1" x14ac:dyDescent="0.2">
      <c r="A775" s="480" t="s">
        <v>200</v>
      </c>
      <c r="B775" s="509" t="s">
        <v>200</v>
      </c>
      <c r="C775" s="508" t="s">
        <v>201</v>
      </c>
      <c r="D775" s="523" t="s">
        <v>202</v>
      </c>
      <c r="E775" s="47"/>
      <c r="F775" s="46"/>
      <c r="G775" s="195"/>
      <c r="H775" s="524">
        <f>'ANEXO - III –.Detalhamento do Q'!I78</f>
        <v>333890.78000000003</v>
      </c>
      <c r="I775" s="490">
        <f>H775*6</f>
        <v>2003344.6800000002</v>
      </c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8.35" customHeight="1" x14ac:dyDescent="0.2">
      <c r="A776" s="480"/>
      <c r="B776" s="480"/>
      <c r="C776" s="480"/>
      <c r="D776" s="480"/>
      <c r="E776" s="47" t="s">
        <v>63</v>
      </c>
      <c r="F776" s="46">
        <v>4</v>
      </c>
      <c r="G776" s="195">
        <f t="shared" ref="G776:G787" si="4">F776*2</f>
        <v>8</v>
      </c>
      <c r="H776" s="524"/>
      <c r="I776" s="524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51" x14ac:dyDescent="0.2">
      <c r="A777" s="480"/>
      <c r="B777" s="480"/>
      <c r="C777" s="480"/>
      <c r="D777" s="480"/>
      <c r="E777" s="47" t="s">
        <v>203</v>
      </c>
      <c r="F777" s="46">
        <v>3</v>
      </c>
      <c r="G777" s="195">
        <f t="shared" si="4"/>
        <v>6</v>
      </c>
      <c r="H777" s="524"/>
      <c r="I777" s="524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51" x14ac:dyDescent="0.2">
      <c r="A778" s="480"/>
      <c r="B778" s="480"/>
      <c r="C778" s="480"/>
      <c r="D778" s="480"/>
      <c r="E778" s="47" t="s">
        <v>204</v>
      </c>
      <c r="F778" s="46">
        <v>2</v>
      </c>
      <c r="G778" s="195">
        <f t="shared" si="4"/>
        <v>4</v>
      </c>
      <c r="H778" s="524"/>
      <c r="I778" s="524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8.35" customHeight="1" x14ac:dyDescent="0.2">
      <c r="A779" s="480"/>
      <c r="B779" s="480"/>
      <c r="C779" s="480"/>
      <c r="D779" s="480"/>
      <c r="E779" s="47" t="s">
        <v>64</v>
      </c>
      <c r="F779" s="46">
        <v>3</v>
      </c>
      <c r="G779" s="195">
        <f t="shared" si="4"/>
        <v>6</v>
      </c>
      <c r="H779" s="524"/>
      <c r="I779" s="524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38.25" x14ac:dyDescent="0.2">
      <c r="A780" s="480"/>
      <c r="B780" s="480"/>
      <c r="C780" s="480"/>
      <c r="D780" s="480"/>
      <c r="E780" s="47" t="s">
        <v>187</v>
      </c>
      <c r="F780" s="46">
        <v>3</v>
      </c>
      <c r="G780" s="195">
        <f t="shared" si="4"/>
        <v>6</v>
      </c>
      <c r="H780" s="524"/>
      <c r="I780" s="524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38.25" x14ac:dyDescent="0.2">
      <c r="A781" s="480"/>
      <c r="B781" s="480"/>
      <c r="C781" s="480"/>
      <c r="D781" s="480"/>
      <c r="E781" s="47" t="s">
        <v>205</v>
      </c>
      <c r="F781" s="46">
        <v>3</v>
      </c>
      <c r="G781" s="195">
        <f t="shared" si="4"/>
        <v>6</v>
      </c>
      <c r="H781" s="524"/>
      <c r="I781" s="524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8.35" customHeight="1" x14ac:dyDescent="0.2">
      <c r="A782" s="480"/>
      <c r="B782" s="480"/>
      <c r="C782" s="480"/>
      <c r="D782" s="480"/>
      <c r="E782" s="47" t="s">
        <v>206</v>
      </c>
      <c r="F782" s="46">
        <v>2</v>
      </c>
      <c r="G782" s="195">
        <f t="shared" si="4"/>
        <v>4</v>
      </c>
      <c r="H782" s="524"/>
      <c r="I782" s="524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8.35" customHeight="1" x14ac:dyDescent="0.2">
      <c r="A783" s="480"/>
      <c r="B783" s="480"/>
      <c r="C783" s="480"/>
      <c r="D783" s="480"/>
      <c r="E783" s="47" t="s">
        <v>38</v>
      </c>
      <c r="F783" s="46">
        <v>4</v>
      </c>
      <c r="G783" s="195">
        <f t="shared" si="4"/>
        <v>8</v>
      </c>
      <c r="H783" s="524"/>
      <c r="I783" s="524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8.35" customHeight="1" x14ac:dyDescent="0.2">
      <c r="A784" s="480"/>
      <c r="B784" s="480"/>
      <c r="C784" s="480"/>
      <c r="D784" s="480"/>
      <c r="E784" s="47" t="s">
        <v>207</v>
      </c>
      <c r="F784" s="46">
        <v>1</v>
      </c>
      <c r="G784" s="195">
        <f t="shared" si="4"/>
        <v>2</v>
      </c>
      <c r="H784" s="524"/>
      <c r="I784" s="524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8.35" customHeight="1" x14ac:dyDescent="0.2">
      <c r="A785" s="480"/>
      <c r="B785" s="480"/>
      <c r="C785" s="480"/>
      <c r="D785" s="480"/>
      <c r="E785" s="47" t="s">
        <v>34</v>
      </c>
      <c r="F785" s="46">
        <v>1</v>
      </c>
      <c r="G785" s="195">
        <f t="shared" si="4"/>
        <v>2</v>
      </c>
      <c r="H785" s="524"/>
      <c r="I785" s="524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8.35" customHeight="1" x14ac:dyDescent="0.2">
      <c r="A786" s="480"/>
      <c r="B786" s="480"/>
      <c r="C786" s="480"/>
      <c r="D786" s="480"/>
      <c r="E786" s="47" t="s">
        <v>41</v>
      </c>
      <c r="F786" s="46">
        <v>1</v>
      </c>
      <c r="G786" s="195">
        <f t="shared" si="4"/>
        <v>2</v>
      </c>
      <c r="H786" s="524"/>
      <c r="I786" s="524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51" x14ac:dyDescent="0.2">
      <c r="A787" s="480"/>
      <c r="B787" s="480"/>
      <c r="C787" s="480"/>
      <c r="D787" s="480"/>
      <c r="E787" s="47" t="s">
        <v>208</v>
      </c>
      <c r="F787" s="46">
        <v>1</v>
      </c>
      <c r="G787" s="195">
        <f t="shared" si="4"/>
        <v>2</v>
      </c>
      <c r="H787" s="524"/>
      <c r="I787" s="524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5.5" x14ac:dyDescent="0.2">
      <c r="A788" s="480"/>
      <c r="B788" s="480"/>
      <c r="C788" s="480"/>
      <c r="D788" s="480"/>
      <c r="E788" s="47" t="s">
        <v>176</v>
      </c>
      <c r="F788" s="46">
        <v>2</v>
      </c>
      <c r="G788" s="195">
        <f t="shared" ref="G788:G793" si="5">F788</f>
        <v>2</v>
      </c>
      <c r="H788" s="524"/>
      <c r="I788" s="524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38.25" x14ac:dyDescent="0.2">
      <c r="A789" s="480"/>
      <c r="B789" s="480"/>
      <c r="C789" s="480"/>
      <c r="D789" s="480"/>
      <c r="E789" s="47" t="s">
        <v>209</v>
      </c>
      <c r="F789" s="46">
        <v>1</v>
      </c>
      <c r="G789" s="195">
        <f t="shared" si="5"/>
        <v>1</v>
      </c>
      <c r="H789" s="524"/>
      <c r="I789" s="524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38.25" x14ac:dyDescent="0.2">
      <c r="A790" s="480"/>
      <c r="B790" s="480"/>
      <c r="C790" s="480"/>
      <c r="D790" s="480"/>
      <c r="E790" s="47" t="s">
        <v>65</v>
      </c>
      <c r="F790" s="46">
        <v>1</v>
      </c>
      <c r="G790" s="195">
        <f t="shared" si="5"/>
        <v>1</v>
      </c>
      <c r="H790" s="524"/>
      <c r="I790" s="524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5.5" x14ac:dyDescent="0.2">
      <c r="A791" s="480"/>
      <c r="B791" s="480"/>
      <c r="C791" s="480"/>
      <c r="D791" s="480"/>
      <c r="E791" s="47" t="s">
        <v>210</v>
      </c>
      <c r="F791" s="46">
        <v>1</v>
      </c>
      <c r="G791" s="195">
        <f t="shared" si="5"/>
        <v>1</v>
      </c>
      <c r="H791" s="524"/>
      <c r="I791" s="524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51" x14ac:dyDescent="0.2">
      <c r="A792" s="480"/>
      <c r="B792" s="480"/>
      <c r="C792" s="480"/>
      <c r="D792" s="480"/>
      <c r="E792" s="444" t="s">
        <v>846</v>
      </c>
      <c r="F792" s="46">
        <v>1</v>
      </c>
      <c r="G792" s="195">
        <f t="shared" si="5"/>
        <v>1</v>
      </c>
      <c r="H792" s="524"/>
      <c r="I792" s="524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45" customHeight="1" x14ac:dyDescent="0.2">
      <c r="A793" s="480"/>
      <c r="B793" s="480"/>
      <c r="C793" s="480"/>
      <c r="D793" s="480"/>
      <c r="E793" s="47" t="s">
        <v>172</v>
      </c>
      <c r="F793" s="46">
        <v>1</v>
      </c>
      <c r="G793" s="195">
        <f t="shared" si="5"/>
        <v>1</v>
      </c>
      <c r="H793" s="524"/>
      <c r="I793" s="524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8.35" customHeight="1" x14ac:dyDescent="0.2">
      <c r="A794" s="85" t="s">
        <v>110</v>
      </c>
      <c r="B794" s="86"/>
      <c r="C794" s="73">
        <v>985</v>
      </c>
      <c r="D794" s="74"/>
      <c r="E794" s="74"/>
      <c r="F794" s="74"/>
      <c r="G794" s="74"/>
      <c r="H794" s="74"/>
      <c r="I794" s="71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8.35" customHeight="1" x14ac:dyDescent="0.2">
      <c r="A795" s="3" t="s">
        <v>858</v>
      </c>
      <c r="B795" s="69"/>
      <c r="C795" s="7">
        <v>1</v>
      </c>
      <c r="D795" s="109"/>
      <c r="E795" s="109"/>
      <c r="F795" s="109"/>
      <c r="G795" s="109"/>
      <c r="H795" s="110"/>
      <c r="I795" s="110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8.35" customHeight="1" x14ac:dyDescent="0.2">
      <c r="A796" s="493" t="s">
        <v>77</v>
      </c>
      <c r="B796" s="493"/>
      <c r="C796" s="7"/>
      <c r="D796" s="109"/>
      <c r="E796" s="109"/>
      <c r="F796" s="109"/>
      <c r="G796" s="109"/>
      <c r="H796" s="110">
        <f>H775</f>
        <v>333890.78000000003</v>
      </c>
      <c r="I796" s="110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8.35" customHeight="1" x14ac:dyDescent="0.2">
      <c r="A797" s="493" t="s">
        <v>78</v>
      </c>
      <c r="B797" s="493"/>
      <c r="C797" s="7"/>
      <c r="D797" s="109"/>
      <c r="E797" s="109"/>
      <c r="F797" s="109"/>
      <c r="G797" s="109">
        <f>SUM(G775:G793)</f>
        <v>63</v>
      </c>
      <c r="H797" s="110"/>
      <c r="I797" s="110">
        <f>H796*6</f>
        <v>2003344.6800000002</v>
      </c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8.3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8.3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8.35" customHeight="1" x14ac:dyDescent="0.2">
      <c r="A800" s="3"/>
      <c r="B800" s="503" t="s">
        <v>843</v>
      </c>
      <c r="C800" s="50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8.35" customHeight="1" x14ac:dyDescent="0.2">
      <c r="A801" s="3"/>
      <c r="B801" s="15" t="s">
        <v>23</v>
      </c>
      <c r="C801" s="8">
        <f>G776</f>
        <v>8</v>
      </c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8.35" customHeight="1" x14ac:dyDescent="0.2">
      <c r="A802" s="3"/>
      <c r="B802" s="15" t="s">
        <v>24</v>
      </c>
      <c r="C802" s="8">
        <f>G788</f>
        <v>2</v>
      </c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8.35" customHeight="1" x14ac:dyDescent="0.2">
      <c r="A803" s="3"/>
      <c r="B803" s="19" t="s">
        <v>25</v>
      </c>
      <c r="C803" s="8">
        <f>G779</f>
        <v>6</v>
      </c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38.25" x14ac:dyDescent="0.2">
      <c r="A804" s="3"/>
      <c r="B804" s="19" t="s">
        <v>211</v>
      </c>
      <c r="C804" s="8">
        <f>G780</f>
        <v>6</v>
      </c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8.35" customHeight="1" x14ac:dyDescent="0.2">
      <c r="A805" s="3"/>
      <c r="B805" s="19" t="s">
        <v>26</v>
      </c>
      <c r="C805" s="8">
        <f>G790</f>
        <v>1</v>
      </c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8.35" customHeight="1" x14ac:dyDescent="0.2">
      <c r="A806" s="3"/>
      <c r="B806" s="19" t="s">
        <v>28</v>
      </c>
      <c r="C806" s="8">
        <f>G777</f>
        <v>6</v>
      </c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8.35" customHeight="1" x14ac:dyDescent="0.2">
      <c r="A807" s="3"/>
      <c r="B807" s="15" t="s">
        <v>80</v>
      </c>
      <c r="C807" s="8">
        <f>G789</f>
        <v>1</v>
      </c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8.35" customHeight="1" x14ac:dyDescent="0.2">
      <c r="A808" s="3"/>
      <c r="B808" s="15" t="s">
        <v>30</v>
      </c>
      <c r="C808" s="8">
        <f>G778</f>
        <v>4</v>
      </c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8.35" customHeight="1" x14ac:dyDescent="0.2">
      <c r="A809" s="3"/>
      <c r="B809" s="20" t="s">
        <v>31</v>
      </c>
      <c r="C809" s="8">
        <f>G781</f>
        <v>6</v>
      </c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8.35" customHeight="1" x14ac:dyDescent="0.2">
      <c r="A810" s="3"/>
      <c r="B810" s="20" t="s">
        <v>212</v>
      </c>
      <c r="C810" s="8">
        <f>G782</f>
        <v>4</v>
      </c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8.35" customHeight="1" x14ac:dyDescent="0.2">
      <c r="A811" s="3"/>
      <c r="B811" s="20" t="s">
        <v>32</v>
      </c>
      <c r="C811" s="8">
        <f>G787</f>
        <v>2</v>
      </c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8.35" customHeight="1" x14ac:dyDescent="0.2">
      <c r="A812" s="3"/>
      <c r="B812" s="69" t="s">
        <v>34</v>
      </c>
      <c r="C812" s="8">
        <f>G785</f>
        <v>2</v>
      </c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8.35" customHeight="1" x14ac:dyDescent="0.2">
      <c r="A813" s="3"/>
      <c r="B813" s="20" t="s">
        <v>213</v>
      </c>
      <c r="C813" s="8">
        <f>G784</f>
        <v>2</v>
      </c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8.35" customHeight="1" x14ac:dyDescent="0.2">
      <c r="A814" s="3"/>
      <c r="B814" s="20" t="s">
        <v>37</v>
      </c>
      <c r="C814" s="8">
        <f>G791</f>
        <v>1</v>
      </c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8.35" customHeight="1" x14ac:dyDescent="0.2">
      <c r="A815" s="3"/>
      <c r="B815" s="20" t="s">
        <v>38</v>
      </c>
      <c r="C815" s="8">
        <f>G783</f>
        <v>8</v>
      </c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8.35" customHeight="1" x14ac:dyDescent="0.2">
      <c r="A816" s="3"/>
      <c r="B816" s="20" t="s">
        <v>40</v>
      </c>
      <c r="C816" s="8">
        <f>G792</f>
        <v>1</v>
      </c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8.35" customHeight="1" x14ac:dyDescent="0.2">
      <c r="A817" s="3"/>
      <c r="B817" s="20" t="s">
        <v>41</v>
      </c>
      <c r="C817" s="8">
        <f>G786</f>
        <v>2</v>
      </c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8.35" customHeight="1" x14ac:dyDescent="0.2">
      <c r="A818" s="3"/>
      <c r="B818" s="20" t="s">
        <v>214</v>
      </c>
      <c r="C818" s="8">
        <f>G793</f>
        <v>1</v>
      </c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8.35" customHeight="1" x14ac:dyDescent="0.2">
      <c r="A819" s="3"/>
      <c r="B819" s="169" t="s">
        <v>82</v>
      </c>
      <c r="C819" s="8">
        <f>SUM(C801:C818)</f>
        <v>63</v>
      </c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8.3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8.3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8.3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8.3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8.3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8.3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8.3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8.3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8.3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8.3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8.3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8.3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8.3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8.3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8.3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8.3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8.3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8.3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8.3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8.3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8.3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8.3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8.3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8.3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8.3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8.3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8.3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8.3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8.3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8.3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8.3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8.3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8.3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8.3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8.3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8.3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8.3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8.3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8.3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8.3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8.3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8.3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8.3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8.3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8.3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8.3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8.3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8.3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8.3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8.3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8.3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8.3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8.3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8.3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8.3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8.3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8.3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8.3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8.3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8.3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8.3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8.3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8.3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8.3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8.3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8.3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8.3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8.3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8.3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8.3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8.3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8.3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8.3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8.3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8.3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8.3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8.3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8.3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8.3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8.3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8.3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8.3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8.3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8.3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8.3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1048522" ht="12.75" customHeight="1" x14ac:dyDescent="0.2"/>
    <row r="1048523" ht="12.75" customHeight="1" x14ac:dyDescent="0.2"/>
    <row r="1048524" ht="12.75" customHeight="1" x14ac:dyDescent="0.2"/>
    <row r="1048525" ht="12.75" customHeight="1" x14ac:dyDescent="0.2"/>
    <row r="1048526" ht="12.75" customHeight="1" x14ac:dyDescent="0.2"/>
    <row r="1048527" ht="12.75" customHeight="1" x14ac:dyDescent="0.2"/>
    <row r="1048528" ht="12.75" customHeight="1" x14ac:dyDescent="0.2"/>
    <row r="1048529" ht="12.75" customHeight="1" x14ac:dyDescent="0.2"/>
    <row r="1048530" ht="12.75" customHeight="1" x14ac:dyDescent="0.2"/>
    <row r="1048531" ht="12.75" customHeight="1" x14ac:dyDescent="0.2"/>
  </sheetData>
  <mergeCells count="675">
    <mergeCell ref="B800:C800"/>
    <mergeCell ref="I772:I773"/>
    <mergeCell ref="A775:A793"/>
    <mergeCell ref="B775:B793"/>
    <mergeCell ref="C775:C793"/>
    <mergeCell ref="D775:D793"/>
    <mergeCell ref="H775:H793"/>
    <mergeCell ref="I775:I793"/>
    <mergeCell ref="A796:B796"/>
    <mergeCell ref="A797:B797"/>
    <mergeCell ref="A748:B748"/>
    <mergeCell ref="A749:B749"/>
    <mergeCell ref="B751:C751"/>
    <mergeCell ref="A772:A773"/>
    <mergeCell ref="B772:B773"/>
    <mergeCell ref="C772:C773"/>
    <mergeCell ref="D772:D773"/>
    <mergeCell ref="E772:G772"/>
    <mergeCell ref="H772:H773"/>
    <mergeCell ref="A726:A727"/>
    <mergeCell ref="B726:B727"/>
    <mergeCell ref="C726:C727"/>
    <mergeCell ref="D726:D727"/>
    <mergeCell ref="E726:G726"/>
    <mergeCell ref="H726:H727"/>
    <mergeCell ref="I726:I727"/>
    <mergeCell ref="A729:A745"/>
    <mergeCell ref="B729:B742"/>
    <mergeCell ref="C729:C742"/>
    <mergeCell ref="D729:D742"/>
    <mergeCell ref="H729:H742"/>
    <mergeCell ref="I729:I742"/>
    <mergeCell ref="B744:B745"/>
    <mergeCell ref="C744:C745"/>
    <mergeCell ref="D744:D745"/>
    <mergeCell ref="H744:H745"/>
    <mergeCell ref="I744:I745"/>
    <mergeCell ref="A680:A698"/>
    <mergeCell ref="B680:B698"/>
    <mergeCell ref="C680:C698"/>
    <mergeCell ref="D680:D698"/>
    <mergeCell ref="H680:H698"/>
    <mergeCell ref="I680:I698"/>
    <mergeCell ref="A701:B701"/>
    <mergeCell ref="A702:B702"/>
    <mergeCell ref="B704:C704"/>
    <mergeCell ref="B652:B656"/>
    <mergeCell ref="C652:C656"/>
    <mergeCell ref="D652:D656"/>
    <mergeCell ref="H652:H656"/>
    <mergeCell ref="I652:I656"/>
    <mergeCell ref="A659:B659"/>
    <mergeCell ref="A660:B660"/>
    <mergeCell ref="B663:C663"/>
    <mergeCell ref="A678:A679"/>
    <mergeCell ref="B678:B679"/>
    <mergeCell ref="C678:C679"/>
    <mergeCell ref="D678:D679"/>
    <mergeCell ref="E678:G678"/>
    <mergeCell ref="H678:H679"/>
    <mergeCell ref="I678:I679"/>
    <mergeCell ref="A613:A656"/>
    <mergeCell ref="B613:B618"/>
    <mergeCell ref="C613:C618"/>
    <mergeCell ref="D613:D618"/>
    <mergeCell ref="H613:H618"/>
    <mergeCell ref="I613:I618"/>
    <mergeCell ref="B620:B621"/>
    <mergeCell ref="C620:C621"/>
    <mergeCell ref="D620:D621"/>
    <mergeCell ref="H633:H637"/>
    <mergeCell ref="I633:I637"/>
    <mergeCell ref="B639:B641"/>
    <mergeCell ref="C639:C641"/>
    <mergeCell ref="D639:D641"/>
    <mergeCell ref="H639:H641"/>
    <mergeCell ref="I639:I641"/>
    <mergeCell ref="B643:B650"/>
    <mergeCell ref="C643:C650"/>
    <mergeCell ref="D643:D650"/>
    <mergeCell ref="H643:H650"/>
    <mergeCell ref="I643:I650"/>
    <mergeCell ref="B633:B637"/>
    <mergeCell ref="C633:C637"/>
    <mergeCell ref="D633:D637"/>
    <mergeCell ref="I609:I610"/>
    <mergeCell ref="H620:H621"/>
    <mergeCell ref="I620:I621"/>
    <mergeCell ref="B623:B624"/>
    <mergeCell ref="C623:C624"/>
    <mergeCell ref="D623:D624"/>
    <mergeCell ref="H623:H624"/>
    <mergeCell ref="I623:I624"/>
    <mergeCell ref="B626:B631"/>
    <mergeCell ref="C626:C631"/>
    <mergeCell ref="D626:D631"/>
    <mergeCell ref="H626:H631"/>
    <mergeCell ref="I626:I631"/>
    <mergeCell ref="A591:B591"/>
    <mergeCell ref="A592:B592"/>
    <mergeCell ref="B595:C595"/>
    <mergeCell ref="A609:A610"/>
    <mergeCell ref="B609:B610"/>
    <mergeCell ref="C609:C610"/>
    <mergeCell ref="D609:D610"/>
    <mergeCell ref="E609:G609"/>
    <mergeCell ref="H609:H610"/>
    <mergeCell ref="B578:B579"/>
    <mergeCell ref="C578:C579"/>
    <mergeCell ref="D578:D579"/>
    <mergeCell ref="H578:H579"/>
    <mergeCell ref="I578:I579"/>
    <mergeCell ref="B580:I580"/>
    <mergeCell ref="B581:B588"/>
    <mergeCell ref="C581:C588"/>
    <mergeCell ref="D581:D588"/>
    <mergeCell ref="H581:H588"/>
    <mergeCell ref="I581:I588"/>
    <mergeCell ref="D556:D557"/>
    <mergeCell ref="H556:H557"/>
    <mergeCell ref="I556:I557"/>
    <mergeCell ref="B566:B570"/>
    <mergeCell ref="C566:C570"/>
    <mergeCell ref="D566:D570"/>
    <mergeCell ref="H566:H570"/>
    <mergeCell ref="I566:I570"/>
    <mergeCell ref="B573:B575"/>
    <mergeCell ref="C573:C575"/>
    <mergeCell ref="D573:D575"/>
    <mergeCell ref="H573:H575"/>
    <mergeCell ref="I573:I575"/>
    <mergeCell ref="I532:I533"/>
    <mergeCell ref="A536:A588"/>
    <mergeCell ref="B536:B538"/>
    <mergeCell ref="C536:C538"/>
    <mergeCell ref="D536:D538"/>
    <mergeCell ref="H536:H538"/>
    <mergeCell ref="I536:I538"/>
    <mergeCell ref="B540:B547"/>
    <mergeCell ref="C540:C547"/>
    <mergeCell ref="D540:D547"/>
    <mergeCell ref="H540:H547"/>
    <mergeCell ref="I540:I547"/>
    <mergeCell ref="B549:B551"/>
    <mergeCell ref="C549:C551"/>
    <mergeCell ref="D549:D551"/>
    <mergeCell ref="H549:H551"/>
    <mergeCell ref="I549:I551"/>
    <mergeCell ref="B553:B554"/>
    <mergeCell ref="C553:C554"/>
    <mergeCell ref="D553:D554"/>
    <mergeCell ref="H553:H554"/>
    <mergeCell ref="I553:I554"/>
    <mergeCell ref="B556:B557"/>
    <mergeCell ref="C556:C557"/>
    <mergeCell ref="A515:B515"/>
    <mergeCell ref="A516:B516"/>
    <mergeCell ref="B518:C518"/>
    <mergeCell ref="A532:A533"/>
    <mergeCell ref="B532:B533"/>
    <mergeCell ref="C532:C533"/>
    <mergeCell ref="D532:D533"/>
    <mergeCell ref="E532:G532"/>
    <mergeCell ref="H532:H533"/>
    <mergeCell ref="H505:H506"/>
    <mergeCell ref="I505:I506"/>
    <mergeCell ref="B508:B509"/>
    <mergeCell ref="C508:C509"/>
    <mergeCell ref="D508:D509"/>
    <mergeCell ref="H508:H509"/>
    <mergeCell ref="I508:I509"/>
    <mergeCell ref="B511:B512"/>
    <mergeCell ref="C511:C512"/>
    <mergeCell ref="D511:D512"/>
    <mergeCell ref="H511:H512"/>
    <mergeCell ref="I511:I512"/>
    <mergeCell ref="A486:A512"/>
    <mergeCell ref="B486:B490"/>
    <mergeCell ref="C486:C490"/>
    <mergeCell ref="D486:D490"/>
    <mergeCell ref="H486:H490"/>
    <mergeCell ref="I486:I490"/>
    <mergeCell ref="B492:B496"/>
    <mergeCell ref="C492:C496"/>
    <mergeCell ref="D492:D496"/>
    <mergeCell ref="H492:H496"/>
    <mergeCell ref="I492:I496"/>
    <mergeCell ref="B498:B499"/>
    <mergeCell ref="C498:C499"/>
    <mergeCell ref="D498:D499"/>
    <mergeCell ref="H498:H499"/>
    <mergeCell ref="I498:I499"/>
    <mergeCell ref="B501:B503"/>
    <mergeCell ref="C501:C503"/>
    <mergeCell ref="D501:D503"/>
    <mergeCell ref="H501:H503"/>
    <mergeCell ref="I501:I503"/>
    <mergeCell ref="B505:B506"/>
    <mergeCell ref="C505:C506"/>
    <mergeCell ref="D505:D506"/>
    <mergeCell ref="D459:D461"/>
    <mergeCell ref="H459:H461"/>
    <mergeCell ref="I459:I461"/>
    <mergeCell ref="A464:B464"/>
    <mergeCell ref="A465:B465"/>
    <mergeCell ref="B467:C467"/>
    <mergeCell ref="A482:A483"/>
    <mergeCell ref="B482:B483"/>
    <mergeCell ref="C482:C483"/>
    <mergeCell ref="D482:D483"/>
    <mergeCell ref="E482:G482"/>
    <mergeCell ref="H482:H483"/>
    <mergeCell ref="I482:I483"/>
    <mergeCell ref="I438:I439"/>
    <mergeCell ref="A442:A461"/>
    <mergeCell ref="B442:B446"/>
    <mergeCell ref="C442:C446"/>
    <mergeCell ref="D442:D446"/>
    <mergeCell ref="H442:H446"/>
    <mergeCell ref="I442:I446"/>
    <mergeCell ref="B448:B450"/>
    <mergeCell ref="C448:C450"/>
    <mergeCell ref="D448:D450"/>
    <mergeCell ref="H448:H450"/>
    <mergeCell ref="I448:I450"/>
    <mergeCell ref="B452:B454"/>
    <mergeCell ref="C452:C454"/>
    <mergeCell ref="D452:D454"/>
    <mergeCell ref="H452:H454"/>
    <mergeCell ref="I452:I454"/>
    <mergeCell ref="B456:B457"/>
    <mergeCell ref="C456:C457"/>
    <mergeCell ref="D456:D457"/>
    <mergeCell ref="H456:H457"/>
    <mergeCell ref="I456:I457"/>
    <mergeCell ref="B459:B461"/>
    <mergeCell ref="C459:C461"/>
    <mergeCell ref="A422:B422"/>
    <mergeCell ref="A423:B423"/>
    <mergeCell ref="B425:C425"/>
    <mergeCell ref="A438:A439"/>
    <mergeCell ref="B438:B439"/>
    <mergeCell ref="C438:C439"/>
    <mergeCell ref="D438:D439"/>
    <mergeCell ref="E438:G438"/>
    <mergeCell ref="H438:H439"/>
    <mergeCell ref="H411:H412"/>
    <mergeCell ref="I411:I412"/>
    <mergeCell ref="B414:B416"/>
    <mergeCell ref="C414:C416"/>
    <mergeCell ref="D414:D416"/>
    <mergeCell ref="H414:H416"/>
    <mergeCell ref="I414:I416"/>
    <mergeCell ref="B418:B419"/>
    <mergeCell ref="C418:C419"/>
    <mergeCell ref="D418:D419"/>
    <mergeCell ref="H418:H419"/>
    <mergeCell ref="I418:I419"/>
    <mergeCell ref="A398:A419"/>
    <mergeCell ref="B398:B400"/>
    <mergeCell ref="C398:C400"/>
    <mergeCell ref="D398:D400"/>
    <mergeCell ref="H398:H400"/>
    <mergeCell ref="I398:I400"/>
    <mergeCell ref="B402:B403"/>
    <mergeCell ref="C402:C403"/>
    <mergeCell ref="D402:D403"/>
    <mergeCell ref="H402:H403"/>
    <mergeCell ref="I402:I403"/>
    <mergeCell ref="B405:B406"/>
    <mergeCell ref="C405:C406"/>
    <mergeCell ref="D405:D406"/>
    <mergeCell ref="H405:H406"/>
    <mergeCell ref="I405:I406"/>
    <mergeCell ref="B408:B409"/>
    <mergeCell ref="C408:C409"/>
    <mergeCell ref="D408:D409"/>
    <mergeCell ref="H408:H409"/>
    <mergeCell ref="I408:I409"/>
    <mergeCell ref="B411:B412"/>
    <mergeCell ref="C411:C412"/>
    <mergeCell ref="D411:D412"/>
    <mergeCell ref="B372:B374"/>
    <mergeCell ref="C372:C374"/>
    <mergeCell ref="D372:D374"/>
    <mergeCell ref="H372:H374"/>
    <mergeCell ref="I372:I374"/>
    <mergeCell ref="A377:B377"/>
    <mergeCell ref="A378:B378"/>
    <mergeCell ref="B380:C380"/>
    <mergeCell ref="A394:A395"/>
    <mergeCell ref="B394:B395"/>
    <mergeCell ref="C394:C395"/>
    <mergeCell ref="D394:D395"/>
    <mergeCell ref="E394:G394"/>
    <mergeCell ref="H394:H395"/>
    <mergeCell ref="I394:I395"/>
    <mergeCell ref="A342:A374"/>
    <mergeCell ref="B342:B349"/>
    <mergeCell ref="C342:C349"/>
    <mergeCell ref="D342:D349"/>
    <mergeCell ref="H342:H349"/>
    <mergeCell ref="I342:I349"/>
    <mergeCell ref="B351:B352"/>
    <mergeCell ref="C351:C352"/>
    <mergeCell ref="D351:D352"/>
    <mergeCell ref="H360:H361"/>
    <mergeCell ref="I360:I361"/>
    <mergeCell ref="B363:B364"/>
    <mergeCell ref="C363:C364"/>
    <mergeCell ref="D363:D364"/>
    <mergeCell ref="H363:H364"/>
    <mergeCell ref="I363:I364"/>
    <mergeCell ref="B366:B370"/>
    <mergeCell ref="C366:C370"/>
    <mergeCell ref="D366:D370"/>
    <mergeCell ref="H366:H370"/>
    <mergeCell ref="I366:I370"/>
    <mergeCell ref="B360:B361"/>
    <mergeCell ref="C360:C361"/>
    <mergeCell ref="D360:D361"/>
    <mergeCell ref="H351:H352"/>
    <mergeCell ref="I351:I352"/>
    <mergeCell ref="B354:B355"/>
    <mergeCell ref="C354:C355"/>
    <mergeCell ref="D354:D355"/>
    <mergeCell ref="H354:H355"/>
    <mergeCell ref="I354:I355"/>
    <mergeCell ref="B357:B358"/>
    <mergeCell ref="C357:C358"/>
    <mergeCell ref="D357:D358"/>
    <mergeCell ref="H357:H358"/>
    <mergeCell ref="I357:I358"/>
    <mergeCell ref="B314:B316"/>
    <mergeCell ref="C314:C316"/>
    <mergeCell ref="D314:D316"/>
    <mergeCell ref="H314:H316"/>
    <mergeCell ref="I314:I316"/>
    <mergeCell ref="A319:B319"/>
    <mergeCell ref="A320:B320"/>
    <mergeCell ref="B323:C323"/>
    <mergeCell ref="A338:A339"/>
    <mergeCell ref="B338:B339"/>
    <mergeCell ref="C338:C339"/>
    <mergeCell ref="D338:D339"/>
    <mergeCell ref="E338:G338"/>
    <mergeCell ref="H338:H339"/>
    <mergeCell ref="I338:I339"/>
    <mergeCell ref="D303:D305"/>
    <mergeCell ref="H303:H305"/>
    <mergeCell ref="B307:B308"/>
    <mergeCell ref="C307:C308"/>
    <mergeCell ref="D307:D308"/>
    <mergeCell ref="H307:H308"/>
    <mergeCell ref="I307:I308"/>
    <mergeCell ref="B310:B312"/>
    <mergeCell ref="C310:C312"/>
    <mergeCell ref="D310:D312"/>
    <mergeCell ref="H310:H312"/>
    <mergeCell ref="I310:I312"/>
    <mergeCell ref="I282:I283"/>
    <mergeCell ref="A286:A316"/>
    <mergeCell ref="B286:B288"/>
    <mergeCell ref="C286:C288"/>
    <mergeCell ref="D286:D288"/>
    <mergeCell ref="H286:H288"/>
    <mergeCell ref="I286:I288"/>
    <mergeCell ref="B290:B291"/>
    <mergeCell ref="C290:C291"/>
    <mergeCell ref="D290:D291"/>
    <mergeCell ref="H290:H291"/>
    <mergeCell ref="I290:I291"/>
    <mergeCell ref="B293:B295"/>
    <mergeCell ref="C293:C295"/>
    <mergeCell ref="D293:D295"/>
    <mergeCell ref="H293:H295"/>
    <mergeCell ref="I293:I295"/>
    <mergeCell ref="B297:B301"/>
    <mergeCell ref="C297:C301"/>
    <mergeCell ref="D297:D301"/>
    <mergeCell ref="H297:H301"/>
    <mergeCell ref="I297:I301"/>
    <mergeCell ref="B303:B305"/>
    <mergeCell ref="C303:C305"/>
    <mergeCell ref="A264:B264"/>
    <mergeCell ref="A265:B265"/>
    <mergeCell ref="B268:C268"/>
    <mergeCell ref="A282:A283"/>
    <mergeCell ref="B282:B283"/>
    <mergeCell ref="C282:C283"/>
    <mergeCell ref="D282:D283"/>
    <mergeCell ref="E282:G282"/>
    <mergeCell ref="H282:H283"/>
    <mergeCell ref="B257:B258"/>
    <mergeCell ref="C257:C258"/>
    <mergeCell ref="D257:D258"/>
    <mergeCell ref="H257:H258"/>
    <mergeCell ref="I257:I258"/>
    <mergeCell ref="B260:B261"/>
    <mergeCell ref="C260:C261"/>
    <mergeCell ref="D260:D261"/>
    <mergeCell ref="H260:H261"/>
    <mergeCell ref="I260:I261"/>
    <mergeCell ref="B251:B252"/>
    <mergeCell ref="C251:C252"/>
    <mergeCell ref="D251:D252"/>
    <mergeCell ref="H251:H252"/>
    <mergeCell ref="I251:I252"/>
    <mergeCell ref="B254:B255"/>
    <mergeCell ref="C254:C255"/>
    <mergeCell ref="D254:D255"/>
    <mergeCell ref="H254:H255"/>
    <mergeCell ref="I254:I255"/>
    <mergeCell ref="D241:D242"/>
    <mergeCell ref="H241:H242"/>
    <mergeCell ref="I241:I242"/>
    <mergeCell ref="B244:B246"/>
    <mergeCell ref="C244:C246"/>
    <mergeCell ref="D244:D246"/>
    <mergeCell ref="H244:H246"/>
    <mergeCell ref="I244:I246"/>
    <mergeCell ref="B248:B249"/>
    <mergeCell ref="C248:C249"/>
    <mergeCell ref="D248:D249"/>
    <mergeCell ref="H248:H249"/>
    <mergeCell ref="I248:I249"/>
    <mergeCell ref="I219:I220"/>
    <mergeCell ref="A223:A261"/>
    <mergeCell ref="B223:B230"/>
    <mergeCell ref="C223:C230"/>
    <mergeCell ref="D223:D230"/>
    <mergeCell ref="H223:H230"/>
    <mergeCell ref="I223:I230"/>
    <mergeCell ref="B232:B233"/>
    <mergeCell ref="C232:C233"/>
    <mergeCell ref="D232:D233"/>
    <mergeCell ref="H232:H233"/>
    <mergeCell ref="I232:I233"/>
    <mergeCell ref="B235:B236"/>
    <mergeCell ref="C235:C236"/>
    <mergeCell ref="D235:D236"/>
    <mergeCell ref="H235:H236"/>
    <mergeCell ref="I235:I236"/>
    <mergeCell ref="B238:B239"/>
    <mergeCell ref="C238:C239"/>
    <mergeCell ref="D238:D239"/>
    <mergeCell ref="H238:H239"/>
    <mergeCell ref="I238:I239"/>
    <mergeCell ref="B241:B242"/>
    <mergeCell ref="C241:C242"/>
    <mergeCell ref="A201:B201"/>
    <mergeCell ref="A202:B202"/>
    <mergeCell ref="B204:C204"/>
    <mergeCell ref="A219:A220"/>
    <mergeCell ref="B219:B220"/>
    <mergeCell ref="C219:C220"/>
    <mergeCell ref="D219:D220"/>
    <mergeCell ref="E219:G219"/>
    <mergeCell ref="H219:H220"/>
    <mergeCell ref="B193:B195"/>
    <mergeCell ref="C193:C195"/>
    <mergeCell ref="D193:D195"/>
    <mergeCell ref="H193:H195"/>
    <mergeCell ref="I193:I195"/>
    <mergeCell ref="B197:B198"/>
    <mergeCell ref="C197:C198"/>
    <mergeCell ref="D197:D198"/>
    <mergeCell ref="H197:H198"/>
    <mergeCell ref="I197:I198"/>
    <mergeCell ref="B187:B188"/>
    <mergeCell ref="C187:C188"/>
    <mergeCell ref="D187:D188"/>
    <mergeCell ref="H187:H188"/>
    <mergeCell ref="I187:I188"/>
    <mergeCell ref="B190:B191"/>
    <mergeCell ref="C190:C191"/>
    <mergeCell ref="D190:D191"/>
    <mergeCell ref="H190:H191"/>
    <mergeCell ref="I190:I191"/>
    <mergeCell ref="D178:D179"/>
    <mergeCell ref="H178:H179"/>
    <mergeCell ref="I178:I179"/>
    <mergeCell ref="B181:B182"/>
    <mergeCell ref="C181:C182"/>
    <mergeCell ref="D181:D182"/>
    <mergeCell ref="H181:H182"/>
    <mergeCell ref="I181:I182"/>
    <mergeCell ref="B184:B185"/>
    <mergeCell ref="C184:C185"/>
    <mergeCell ref="D184:D185"/>
    <mergeCell ref="H184:H185"/>
    <mergeCell ref="I184:I185"/>
    <mergeCell ref="B161:B162"/>
    <mergeCell ref="C161:C162"/>
    <mergeCell ref="D161:D162"/>
    <mergeCell ref="E161:G161"/>
    <mergeCell ref="H161:H162"/>
    <mergeCell ref="I161:I162"/>
    <mergeCell ref="A165:A198"/>
    <mergeCell ref="B165:B167"/>
    <mergeCell ref="C165:C167"/>
    <mergeCell ref="D165:D167"/>
    <mergeCell ref="H165:H167"/>
    <mergeCell ref="I165:I167"/>
    <mergeCell ref="B169:B173"/>
    <mergeCell ref="C169:C173"/>
    <mergeCell ref="D169:D173"/>
    <mergeCell ref="H169:H173"/>
    <mergeCell ref="I169:I173"/>
    <mergeCell ref="B175:B176"/>
    <mergeCell ref="C175:C176"/>
    <mergeCell ref="D175:D176"/>
    <mergeCell ref="H175:H176"/>
    <mergeCell ref="I175:I176"/>
    <mergeCell ref="B178:B179"/>
    <mergeCell ref="C178:C179"/>
    <mergeCell ref="B125:B126"/>
    <mergeCell ref="C125:C126"/>
    <mergeCell ref="D125:D126"/>
    <mergeCell ref="H125:H126"/>
    <mergeCell ref="I125:I126"/>
    <mergeCell ref="B128:B131"/>
    <mergeCell ref="C128:C131"/>
    <mergeCell ref="D128:D131"/>
    <mergeCell ref="H128:H131"/>
    <mergeCell ref="I128:I131"/>
    <mergeCell ref="H113:H114"/>
    <mergeCell ref="I113:I114"/>
    <mergeCell ref="B116:B120"/>
    <mergeCell ref="C116:C120"/>
    <mergeCell ref="D116:D120"/>
    <mergeCell ref="H116:H120"/>
    <mergeCell ref="I116:I120"/>
    <mergeCell ref="B122:B123"/>
    <mergeCell ref="C122:C123"/>
    <mergeCell ref="D122:D123"/>
    <mergeCell ref="H122:H123"/>
    <mergeCell ref="I122:I123"/>
    <mergeCell ref="A98:A140"/>
    <mergeCell ref="B98:B102"/>
    <mergeCell ref="C98:C102"/>
    <mergeCell ref="D98:D102"/>
    <mergeCell ref="H98:H102"/>
    <mergeCell ref="I98:I102"/>
    <mergeCell ref="B104:B105"/>
    <mergeCell ref="C104:C105"/>
    <mergeCell ref="D104:D105"/>
    <mergeCell ref="H104:H105"/>
    <mergeCell ref="I104:I105"/>
    <mergeCell ref="B107:B108"/>
    <mergeCell ref="C107:C108"/>
    <mergeCell ref="D107:D108"/>
    <mergeCell ref="H107:H108"/>
    <mergeCell ref="I107:I108"/>
    <mergeCell ref="B110:B111"/>
    <mergeCell ref="C110:C111"/>
    <mergeCell ref="D110:D111"/>
    <mergeCell ref="H110:H111"/>
    <mergeCell ref="I110:I111"/>
    <mergeCell ref="B113:B114"/>
    <mergeCell ref="C113:C114"/>
    <mergeCell ref="D113:D114"/>
    <mergeCell ref="B67:B72"/>
    <mergeCell ref="C67:C72"/>
    <mergeCell ref="D67:D72"/>
    <mergeCell ref="H67:H72"/>
    <mergeCell ref="I67:I72"/>
    <mergeCell ref="B81:C81"/>
    <mergeCell ref="A94:A95"/>
    <mergeCell ref="B94:B95"/>
    <mergeCell ref="C94:C95"/>
    <mergeCell ref="D94:D95"/>
    <mergeCell ref="E94:G94"/>
    <mergeCell ref="H94:H95"/>
    <mergeCell ref="I94:I95"/>
    <mergeCell ref="B60:B61"/>
    <mergeCell ref="C60:C61"/>
    <mergeCell ref="D60:D61"/>
    <mergeCell ref="H60:H61"/>
    <mergeCell ref="I60:I61"/>
    <mergeCell ref="B63:B65"/>
    <mergeCell ref="C63:C65"/>
    <mergeCell ref="D63:D65"/>
    <mergeCell ref="H63:H65"/>
    <mergeCell ref="I63:I65"/>
    <mergeCell ref="B53:B54"/>
    <mergeCell ref="C53:C54"/>
    <mergeCell ref="D53:D54"/>
    <mergeCell ref="H53:H54"/>
    <mergeCell ref="I53:I54"/>
    <mergeCell ref="B56:B58"/>
    <mergeCell ref="C56:C58"/>
    <mergeCell ref="D56:D58"/>
    <mergeCell ref="H56:H58"/>
    <mergeCell ref="I56:I58"/>
    <mergeCell ref="B45:B46"/>
    <mergeCell ref="C45:C46"/>
    <mergeCell ref="D45:D46"/>
    <mergeCell ref="H45:H46"/>
    <mergeCell ref="I45:I46"/>
    <mergeCell ref="B48:B50"/>
    <mergeCell ref="C48:C50"/>
    <mergeCell ref="D48:D50"/>
    <mergeCell ref="H48:H50"/>
    <mergeCell ref="I48:I50"/>
    <mergeCell ref="B39:B40"/>
    <mergeCell ref="C39:C40"/>
    <mergeCell ref="D39:D40"/>
    <mergeCell ref="H39:H40"/>
    <mergeCell ref="I39:I40"/>
    <mergeCell ref="B42:B43"/>
    <mergeCell ref="C42:C43"/>
    <mergeCell ref="D42:D43"/>
    <mergeCell ref="H42:H43"/>
    <mergeCell ref="I42:I43"/>
    <mergeCell ref="C23:C25"/>
    <mergeCell ref="D23:D25"/>
    <mergeCell ref="H23:H25"/>
    <mergeCell ref="I23:I25"/>
    <mergeCell ref="B27:B31"/>
    <mergeCell ref="C27:C31"/>
    <mergeCell ref="D27:D31"/>
    <mergeCell ref="B33:B37"/>
    <mergeCell ref="C33:C37"/>
    <mergeCell ref="D33:D37"/>
    <mergeCell ref="H33:H37"/>
    <mergeCell ref="I33:I37"/>
    <mergeCell ref="A4:A5"/>
    <mergeCell ref="B4:B5"/>
    <mergeCell ref="C4:C5"/>
    <mergeCell ref="D4:D5"/>
    <mergeCell ref="E4:G4"/>
    <mergeCell ref="H4:H5"/>
    <mergeCell ref="I4:I5"/>
    <mergeCell ref="A8:A72"/>
    <mergeCell ref="B8:B12"/>
    <mergeCell ref="C8:C12"/>
    <mergeCell ref="D8:D12"/>
    <mergeCell ref="H8:H12"/>
    <mergeCell ref="I8:I12"/>
    <mergeCell ref="B14:B15"/>
    <mergeCell ref="C14:C15"/>
    <mergeCell ref="D14:D15"/>
    <mergeCell ref="H14:H15"/>
    <mergeCell ref="I14:I15"/>
    <mergeCell ref="B17:B21"/>
    <mergeCell ref="C17:C21"/>
    <mergeCell ref="D17:D21"/>
    <mergeCell ref="H17:H21"/>
    <mergeCell ref="I17:I21"/>
    <mergeCell ref="B23:B25"/>
    <mergeCell ref="D133:D134"/>
    <mergeCell ref="C133:C134"/>
    <mergeCell ref="H133:H134"/>
    <mergeCell ref="I133:I134"/>
    <mergeCell ref="I303:I305"/>
    <mergeCell ref="B559:B563"/>
    <mergeCell ref="C559:C563"/>
    <mergeCell ref="D559:D563"/>
    <mergeCell ref="H559:H563"/>
    <mergeCell ref="I559:I563"/>
    <mergeCell ref="B136:B137"/>
    <mergeCell ref="C136:C137"/>
    <mergeCell ref="D136:D137"/>
    <mergeCell ref="H136:H137"/>
    <mergeCell ref="I136:I137"/>
    <mergeCell ref="B139:B140"/>
    <mergeCell ref="C139:C140"/>
    <mergeCell ref="D139:D140"/>
    <mergeCell ref="H139:H140"/>
    <mergeCell ref="I139:I140"/>
    <mergeCell ref="A143:B143"/>
    <mergeCell ref="A144:B144"/>
    <mergeCell ref="B147:C147"/>
    <mergeCell ref="A161:A162"/>
  </mergeCells>
  <pageMargins left="0.25" right="0.25" top="0.75" bottom="0.75" header="0.511811023622047" footer="0.511811023622047"/>
  <pageSetup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803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 customHeight="1" x14ac:dyDescent="0.2">
      <c r="A12" s="597" t="s">
        <v>804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805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0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804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1417.65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Utensílios'!L18</f>
        <v>61.558199999999999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EPI'!L25</f>
        <v>36.202333333333335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602.19000000000005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186.16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273.66000000000003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80.489999999999995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370.74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243.91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1154.96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4183.13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4878.28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695.15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1417.65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602.19000000000005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3723.31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1154.96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4878.2700000000004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3.2178562005277049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1" width="24.85546875" style="1" customWidth="1"/>
    <col min="12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806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9.75" customHeight="1" x14ac:dyDescent="0.2">
      <c r="A12" s="597" t="s">
        <v>807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805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1.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804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808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>
        <v>0.2</v>
      </c>
      <c r="I26" s="375">
        <f>((M27*M28)*15)*H26</f>
        <v>176.86666666666667</v>
      </c>
      <c r="J26" s="3"/>
      <c r="K26" s="69" t="s">
        <v>777</v>
      </c>
      <c r="L26" s="69" t="s">
        <v>778</v>
      </c>
      <c r="M26" s="110">
        <f>I23/15</f>
        <v>101.06666666666666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69" t="s">
        <v>779</v>
      </c>
      <c r="L27" s="69" t="s">
        <v>780</v>
      </c>
      <c r="M27" s="110">
        <f>M26/12</f>
        <v>8.4222222222222225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69" t="s">
        <v>781</v>
      </c>
      <c r="L28" s="69" t="s">
        <v>782</v>
      </c>
      <c r="M28" s="69">
        <v>7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1692.8666666666668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141.01579333333333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47.061693333333331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188.07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2036.7366666666667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407.34733333333338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50.918416666666673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20.367366666666666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30.55105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20.367366666666666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12.220420000000001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4.0734733333333333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162.93893333333332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708.78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188.07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708.78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1511.35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7.1100399999999997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0.56880320000000006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0.28440160000000003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32.841613333333335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11.428881440000001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1.3136645333333334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53.54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141.01579333333333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13.881506666666668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0.33857333333333339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0.50785999999999998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6.2123245999999993E-2</v>
      </c>
      <c r="J81" s="3" t="s">
        <v>698</v>
      </c>
      <c r="K81" s="385">
        <f>I35+I36+I53++I54</f>
        <v>207.07748666666666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155.80000000000001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155.80000000000001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155.80000000000001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Utensílios'!L18</f>
        <v>61.558199999999999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EPI'!L25</f>
        <v>36.202333333333335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602.19000000000005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200.78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295.14999999999998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86.81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399.86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263.07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1245.67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4511.67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5261.42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749.75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1692.8666666666668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1511.35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53.54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155.80000000000001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602.19000000000005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4015.74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1245.67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5261.41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3.1079884220060645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14" width="9.140625" style="1" customWidth="1"/>
    <col min="15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809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807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805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804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808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1516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126.28279999999999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42.144799999999996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168.42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1823.94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364.78800000000001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45.598500000000001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18.2394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27.359100000000002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18.2394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10.94364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3.6478800000000002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145.9152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634.73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168.42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634.73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1695.55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6.3671999999999995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0.50937599999999994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0.25468799999999997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29.410399999999999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10.2348192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1.1764159999999999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47.95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126.28279999999999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12.4312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0.30320000000000003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0.45479999999999998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5.6228279999999992E-2</v>
      </c>
      <c r="J81" s="3" t="s">
        <v>698</v>
      </c>
      <c r="K81" s="385">
        <f>I35+I36+I53++I54</f>
        <v>187.42759999999998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139.52000000000001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139.52000000000001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139.52000000000001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Utensílios'!L18</f>
        <v>61.558199999999999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EPI'!L25</f>
        <v>36.202333333333335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602.19000000000005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200.06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294.08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86.49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398.42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262.11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1241.1600000000001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4495.3500000000004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5242.3900000000003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747.04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1695.55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47.95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139.52000000000001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602.19000000000005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4001.21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1241.1600000000001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5242.37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3.4580277044854881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 t="s">
        <v>795</v>
      </c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810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9.75" customHeight="1" x14ac:dyDescent="0.2">
      <c r="A12" s="597" t="s">
        <v>807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805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1.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804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1301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811</v>
      </c>
      <c r="C25" s="568"/>
      <c r="D25" s="568"/>
      <c r="E25" s="568"/>
      <c r="F25" s="568"/>
      <c r="G25" s="568"/>
      <c r="H25" s="374">
        <v>0.2</v>
      </c>
      <c r="I25" s="375">
        <f>H25*I23</f>
        <v>260.2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1561.2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130.04795999999999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43.401359999999997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173.44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1878.3200000000002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375.66400000000004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46.958000000000006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18.783200000000001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28.174800000000001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18.783200000000001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11.269920000000001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3.7566400000000004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150.26560000000001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653.65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356.4</v>
      </c>
      <c r="J51" s="3" t="s">
        <v>665</v>
      </c>
      <c r="K51" s="9">
        <v>4.05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429</v>
      </c>
      <c r="J52" s="3" t="s">
        <v>667</v>
      </c>
      <c r="K52" s="9">
        <v>19.5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16</v>
      </c>
      <c r="J54" s="27" t="s">
        <v>812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801.4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173.44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653.65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801.4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1628.49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6.5570399999999998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0.52456320000000001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0.2622816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30.287280000000003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10.539973440000001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1.2114912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49.38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130.04795999999999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12.801840000000002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0.31224000000000002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0.46836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5.6834795999999993E-2</v>
      </c>
      <c r="J81" s="3" t="s">
        <v>698</v>
      </c>
      <c r="K81" s="385">
        <f>I35+I36+I53++I54</f>
        <v>189.44932</v>
      </c>
      <c r="L81" s="3" t="s">
        <v>813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143.68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143.68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143.68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Utensílios'!L18</f>
        <v>61.558199999999999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EPI'!L32</f>
        <v>22.931833333333334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588.91999999999996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198.58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291.91000000000003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85.86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395.47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260.18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1232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4462.16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5203.68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741.52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1561.2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1628.49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49.38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143.68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588.91999999999996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3971.67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1232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5203.67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3.3331219574686139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814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42.75" customHeight="1" x14ac:dyDescent="0.2">
      <c r="A12" s="597" t="s">
        <v>815</v>
      </c>
      <c r="B12" s="597"/>
      <c r="C12" s="460" t="s">
        <v>816</v>
      </c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805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8.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804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1516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817</v>
      </c>
      <c r="C25" s="568"/>
      <c r="D25" s="568"/>
      <c r="E25" s="568"/>
      <c r="F25" s="568"/>
      <c r="G25" s="568"/>
      <c r="H25" s="374">
        <v>0.4</v>
      </c>
      <c r="I25" s="375">
        <f>H25*I23</f>
        <v>606.4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2122.4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176.79592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59.002719999999997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235.79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2553.52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510.70400000000001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63.838000000000001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818</v>
      </c>
      <c r="C42" s="568"/>
      <c r="D42" s="568"/>
      <c r="E42" s="568"/>
      <c r="F42" s="568"/>
      <c r="G42" s="568"/>
      <c r="H42" s="382">
        <v>0.01</v>
      </c>
      <c r="I42" s="375">
        <f t="shared" si="0"/>
        <v>25.5352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38.302799999999998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25.5352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15.321120000000001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5.1070400000000005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204.2816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888.62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235.79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888.62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2016.81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8.9140800000000002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0.71312639999999994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0.35656319999999997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41.17456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14.328746880000002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1.6469824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67.13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176.79592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17.403680000000001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0.42448000000000002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0.63671999999999995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7.6439591999999987E-2</v>
      </c>
      <c r="J81" s="3" t="s">
        <v>698</v>
      </c>
      <c r="K81" s="385">
        <f>I35+I36+I53++I54</f>
        <v>254.79863999999998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195.33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195.33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195.33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Utensílios'!L18</f>
        <v>61.558199999999999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EPI'!L25</f>
        <v>36.202333333333335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602.19000000000005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250.19</v>
      </c>
      <c r="J105" s="27"/>
      <c r="K105" s="2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367.78</v>
      </c>
      <c r="J106" s="27"/>
      <c r="K106" s="2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108.17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498.26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327.8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1552.2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5621.83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6556.06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934.23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2122.4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2016.81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67.13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195.33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602.19000000000005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5003.8599999999997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1552.2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6556.06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133" t="s">
        <v>763</v>
      </c>
      <c r="B135" s="378">
        <f>I131/I124</f>
        <v>3.0889841688654354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03"/>
      <c r="B136" s="133"/>
      <c r="C136" s="3"/>
      <c r="D136" s="3"/>
      <c r="E136" s="42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3"/>
      <c r="B138" s="423"/>
      <c r="C138" s="424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425"/>
      <c r="B140" s="27"/>
      <c r="C140" s="2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1" width="24.85546875" style="1" customWidth="1"/>
    <col min="12" max="12" width="14.28515625" style="1" customWidth="1"/>
    <col min="13" max="13" width="9.42578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819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0.25" customHeight="1" x14ac:dyDescent="0.2">
      <c r="A12" s="597" t="s">
        <v>213</v>
      </c>
      <c r="B12" s="597"/>
      <c r="C12" s="460" t="s">
        <v>820</v>
      </c>
      <c r="D12" s="460"/>
      <c r="E12" s="570"/>
      <c r="F12" s="570"/>
      <c r="G12" s="371"/>
      <c r="H12" s="69" t="s">
        <v>798</v>
      </c>
      <c r="I12" s="372">
        <v>2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185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28">
        <v>1878.55</v>
      </c>
      <c r="J23" s="429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H25*J23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>
        <v>0.2</v>
      </c>
      <c r="I26" s="375">
        <f>((M27*M28)*15)*H26</f>
        <v>219.16416666666669</v>
      </c>
      <c r="J26" s="3"/>
      <c r="K26" s="69" t="s">
        <v>777</v>
      </c>
      <c r="L26" s="69" t="s">
        <v>778</v>
      </c>
      <c r="M26" s="110">
        <f>I23/15</f>
        <v>125.23666666666666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69" t="s">
        <v>779</v>
      </c>
      <c r="L27" s="69" t="s">
        <v>780</v>
      </c>
      <c r="M27" s="110">
        <f>M26/12</f>
        <v>10.436388888888889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69" t="s">
        <v>781</v>
      </c>
      <c r="L28" s="69" t="s">
        <v>782</v>
      </c>
      <c r="M28" s="69">
        <v>7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SUM(I23:I30)</f>
        <v>2097.7141666666666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174.73959008333333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58.316453833333327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233.05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2523.8241666666668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504.7648333333334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63.095604166666675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25.238241666666667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37.857362500000001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25.238241666666667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15.142945000000001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5.047648333333334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201.90593333333334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878.29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233.05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878.29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1725.84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8.8103994999999991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0.70483195999999992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0.35241597999999996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40.695654833333336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14.162087882000002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1.6278261933333333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66.349999999999994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174.73959008333333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17.201256166666667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0.41954283333333336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0.62931424999999996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7.5616813174999992E-2</v>
      </c>
      <c r="J81" s="3" t="s">
        <v>698</v>
      </c>
      <c r="K81" s="385">
        <f>I35+I36+I53++I54</f>
        <v>252.05604391666665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193.06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193.06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193.06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Uniformes'!J36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Utensílios'!L34</f>
        <v>25.090005833333333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EPI'!L41</f>
        <v>60.110166666666665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581.98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233.24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342.87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100.84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464.51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305.60000000000002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1447.06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5241.05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6112.01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870.96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2097.7141666666666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1725.84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66.349999999999994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193.06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581.98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4664.9399999999996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1447.06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6112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I131/(I23+I26)</f>
        <v>2.9136476728438931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822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0.25" customHeight="1" x14ac:dyDescent="0.2">
      <c r="A12" s="597" t="s">
        <v>185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185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30">
        <v>1878.55</v>
      </c>
      <c r="J23" s="25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1878.55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156.483215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52.223689999999998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208.7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2260.14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452.02800000000002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56.503500000000003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22.601399999999998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33.902099999999997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22.601399999999998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13.560839999999999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4.5202799999999996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180.81119999999999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786.52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208.7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786.52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1609.72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7.8899099999999995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0.6311928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0.3155964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36.443869999999997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12.682466760000001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1.4577548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59.42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156.483215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15.404110000000001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0.37570999999999999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0.56356499999999998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6.8312071500000002E-2</v>
      </c>
      <c r="J81" s="3" t="s">
        <v>698</v>
      </c>
      <c r="K81" s="385">
        <f>I35+I36+I53++I54</f>
        <v>227.70690500000001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172.89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172.89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172.89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Uniformes'!J36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Utensílios'!L34</f>
        <v>25.090005833333333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EPI'!L41</f>
        <v>60.110166666666665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581.98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215.12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316.23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93.01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428.42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281.86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1334.64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4833.91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5637.21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803.3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1878.55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1609.72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59.42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172.89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581.98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4302.5600000000004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1334.64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5637.2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427">
        <f>I131/I23</f>
        <v>3.0008251044688721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823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185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821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185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30">
        <v>1878.55</v>
      </c>
      <c r="J23" s="25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1878.55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156.483215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52.223689999999998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208.7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2260.14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452.02800000000002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56.503500000000003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22.601399999999998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33.902099999999997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22.601399999999998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13.560839999999999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4.5202799999999996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180.81119999999999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786.52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208.7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786.52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1887.62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7.8899099999999995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0.6311928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0.3155964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36.443869999999997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12.682466760000001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1.4577548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59.42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156.483215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15.404110000000001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0.37570999999999999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0.56356499999999998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6.8312071500000002E-2</v>
      </c>
      <c r="J81" s="3" t="s">
        <v>698</v>
      </c>
      <c r="K81" s="385">
        <f>I35+I36+I53++I54</f>
        <v>227.70690500000001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172.89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172.89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172.89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Uniformes'!J36</f>
        <v>41.576666666666675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f>'ANEXO - IV Materiais'!N36</f>
        <v>455.20836689038026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Utensílios'!L34</f>
        <v>25.090005833333333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EPI'!L41</f>
        <v>60.110166666666665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581.98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229.02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336.66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99.02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456.1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300.06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1420.86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5146.1400000000003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6001.32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855.17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1878.55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1887.62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59.42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172.89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581.98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4580.46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1420.86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6001.32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3.1946554523435626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824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37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37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31">
        <v>2159.79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2159.79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179.910507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60.042161999999998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239.95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2598.5099999999998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519.702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64.96275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25.985099999999999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38.977649999999997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25.985099999999999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15.591059999999999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5.1970199999999993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207.88079999999999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904.28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239.95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904.28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2036.63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9.0711179999999985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0.72568943999999991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0.36284471999999995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41.899926000000001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14.581174248000002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1.6759970399999999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68.31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179.910507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17.710278000000002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0.43195800000000001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0.64793699999999999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7.7685800700000002E-2</v>
      </c>
      <c r="J81" s="3" t="s">
        <v>698</v>
      </c>
      <c r="K81" s="385">
        <f>I35+I36+I53++I54</f>
        <v>258.95266900000001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198.77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198.77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198.77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Uniformes'!J41</f>
        <v>78.308333333333323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Utensílios'!L45</f>
        <v>2.0833333333333335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432">
        <v>0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80.39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227.19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333.97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98.23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452.45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297.67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1409.51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5105.05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5953.41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848.36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2159.79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2036.63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68.31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198.77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80.39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4543.8900000000003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1409.51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5953.4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2.7564716940072875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826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97" t="s">
        <v>37</v>
      </c>
      <c r="B12" s="597"/>
      <c r="C12" s="460"/>
      <c r="D12" s="460"/>
      <c r="E12" s="570"/>
      <c r="F12" s="570"/>
      <c r="G12" s="371"/>
      <c r="H12" s="69" t="s">
        <v>798</v>
      </c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37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31">
        <v>2159.79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2159.79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179.910507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60.042161999999998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239.95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2598.5099999999998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519.702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64.96275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25.985099999999999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38.977649999999997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25.985099999999999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15.591059999999999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5.1970199999999993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207.88079999999999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904.28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239.95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904.28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1758.73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9.0711179999999985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0.72568943999999991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0.36284471999999995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41.899926000000001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14.581174248000002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1.6759970399999999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68.31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179.910507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17.710278000000002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0.43195800000000001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0.64793699999999999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7.7685800700000002E-2</v>
      </c>
      <c r="J81" s="3" t="s">
        <v>698</v>
      </c>
      <c r="K81" s="385">
        <f>I35+I36+I53++I54</f>
        <v>258.95266900000001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198.77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198.77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198.77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Uniformes'!J41</f>
        <v>78.308333333333323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Utensílios'!L45</f>
        <v>2.0833333333333335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432">
        <v>0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80.39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213.29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313.54000000000002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92.22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424.78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279.45999999999998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1323.29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4792.82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5589.29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796.47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2159.79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1758.73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68.31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198.77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80.39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4265.99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1323.29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5589.28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2.5878812291935791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>
      <selection activeCell="H25" sqref="H25"/>
    </sheetView>
  </sheetViews>
  <sheetFormatPr defaultColWidth="12.5703125" defaultRowHeight="12.75" x14ac:dyDescent="0.2"/>
  <cols>
    <col min="1" max="1" width="11.7109375" style="1" customWidth="1"/>
    <col min="2" max="2" width="9.140625" style="1" customWidth="1"/>
    <col min="3" max="3" width="11.7109375" style="1" customWidth="1"/>
    <col min="4" max="4" width="10.7109375" style="1" customWidth="1"/>
    <col min="5" max="5" width="25.28515625" style="1" customWidth="1"/>
    <col min="6" max="6" width="10.42578125" style="1" customWidth="1"/>
    <col min="7" max="7" width="8.7109375" style="1" customWidth="1"/>
    <col min="8" max="8" width="11.5703125" style="1" customWidth="1"/>
    <col min="9" max="9" width="13.42578125" style="1" customWidth="1"/>
    <col min="10" max="10" width="8.85546875" style="1" customWidth="1"/>
    <col min="11" max="11" width="14.42578125" style="1" customWidth="1"/>
    <col min="12" max="12" width="15.85546875" style="1" customWidth="1"/>
    <col min="13" max="13" width="14.7109375" style="1" customWidth="1"/>
    <col min="14" max="14" width="9.140625" style="1" customWidth="1"/>
    <col min="15" max="26" width="8.5703125" style="1" customWidth="1"/>
  </cols>
  <sheetData>
    <row r="1" spans="1:26" ht="12.75" customHeight="1" x14ac:dyDescent="0.2">
      <c r="A1" s="2" t="s">
        <v>215</v>
      </c>
      <c r="B1" s="3"/>
      <c r="C1" s="3"/>
      <c r="D1" s="15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"/>
      <c r="B2" s="3"/>
      <c r="C2" s="3"/>
      <c r="D2" s="157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"/>
      <c r="B3" s="3"/>
      <c r="C3" s="3"/>
      <c r="D3" s="157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3" t="s">
        <v>216</v>
      </c>
      <c r="B4" s="3"/>
      <c r="C4" s="3"/>
      <c r="D4" s="15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3"/>
      <c r="B5" s="3"/>
      <c r="C5" s="3"/>
      <c r="D5" s="157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72.75" customHeight="1" x14ac:dyDescent="0.2">
      <c r="A6" s="132" t="s">
        <v>217</v>
      </c>
      <c r="B6" s="20" t="s">
        <v>218</v>
      </c>
      <c r="C6" s="20" t="s">
        <v>219</v>
      </c>
      <c r="D6" s="20" t="s">
        <v>220</v>
      </c>
      <c r="E6" s="52" t="s">
        <v>221</v>
      </c>
      <c r="F6" s="20" t="s">
        <v>222</v>
      </c>
      <c r="G6" s="20" t="s">
        <v>223</v>
      </c>
      <c r="H6" s="20" t="s">
        <v>224</v>
      </c>
      <c r="I6" s="445" t="s">
        <v>859</v>
      </c>
      <c r="J6" s="445" t="s">
        <v>860</v>
      </c>
      <c r="K6" s="20" t="s">
        <v>225</v>
      </c>
      <c r="L6" s="52" t="s">
        <v>226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525" t="s">
        <v>227</v>
      </c>
      <c r="B7" s="460" t="s">
        <v>228</v>
      </c>
      <c r="C7" s="481">
        <v>105</v>
      </c>
      <c r="D7" s="528">
        <f>(C7*15)/(12*60)</f>
        <v>2.1875</v>
      </c>
      <c r="E7" s="69" t="s">
        <v>63</v>
      </c>
      <c r="F7" s="46">
        <v>1</v>
      </c>
      <c r="G7" s="528">
        <f>(F7+F8)*2</f>
        <v>4</v>
      </c>
      <c r="H7" s="110">
        <f>'COZINHEIRO plantonista'!I131</f>
        <v>5506.6</v>
      </c>
      <c r="I7" s="200">
        <f>(H7+H8)*2</f>
        <v>20769.740000000002</v>
      </c>
      <c r="J7" s="481">
        <v>60</v>
      </c>
      <c r="K7" s="490">
        <f>I7*J7</f>
        <v>1246184.4000000001</v>
      </c>
      <c r="L7" s="490">
        <f>K7*12</f>
        <v>14954212.800000001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525"/>
      <c r="B8" s="525"/>
      <c r="C8" s="525"/>
      <c r="D8" s="525"/>
      <c r="E8" s="69" t="s">
        <v>31</v>
      </c>
      <c r="F8" s="46">
        <v>1</v>
      </c>
      <c r="G8" s="528"/>
      <c r="H8" s="110">
        <f>'ASG PLANTÃO'!I131</f>
        <v>4878.2700000000004</v>
      </c>
      <c r="I8" s="201"/>
      <c r="J8" s="481"/>
      <c r="K8" s="481"/>
      <c r="L8" s="48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86"/>
      <c r="B9" s="71"/>
      <c r="C9" s="71"/>
      <c r="D9" s="202"/>
      <c r="E9" s="71"/>
      <c r="F9" s="60"/>
      <c r="G9" s="202"/>
      <c r="H9" s="203"/>
      <c r="I9" s="198"/>
      <c r="J9" s="71"/>
      <c r="K9" s="71"/>
      <c r="L9" s="167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25" t="s">
        <v>229</v>
      </c>
      <c r="B10" s="480" t="s">
        <v>230</v>
      </c>
      <c r="C10" s="510">
        <v>165</v>
      </c>
      <c r="D10" s="526">
        <f>(C10*15)/(12*60)</f>
        <v>3.4375</v>
      </c>
      <c r="E10" s="69" t="s">
        <v>63</v>
      </c>
      <c r="F10" s="46">
        <v>1</v>
      </c>
      <c r="G10" s="526">
        <f>(F10+F11+F12)*2</f>
        <v>6</v>
      </c>
      <c r="H10" s="204">
        <f>'COZINHEIRO plantonista'!I131</f>
        <v>5506.6</v>
      </c>
      <c r="I10" s="171"/>
      <c r="J10" s="527">
        <v>23</v>
      </c>
      <c r="K10" s="490">
        <f>I11*J10</f>
        <v>699922.20000000007</v>
      </c>
      <c r="L10" s="490">
        <f>K10*J10</f>
        <v>16098210.600000001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">
      <c r="A11" s="525"/>
      <c r="B11" s="525"/>
      <c r="C11" s="510"/>
      <c r="D11" s="510"/>
      <c r="E11" s="69" t="s">
        <v>64</v>
      </c>
      <c r="F11" s="46">
        <v>1</v>
      </c>
      <c r="G11" s="526"/>
      <c r="H11" s="204">
        <f>'AUXILIAR DE COZINHA PLANTÃO'!I131</f>
        <v>4830.83</v>
      </c>
      <c r="I11" s="205">
        <f>(H10+H11+H12)*2</f>
        <v>30431.4</v>
      </c>
      <c r="J11" s="527"/>
      <c r="K11" s="490"/>
      <c r="L11" s="490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32"/>
      <c r="B12" s="69"/>
      <c r="C12" s="69"/>
      <c r="D12" s="206"/>
      <c r="E12" s="69" t="s">
        <v>31</v>
      </c>
      <c r="F12" s="46">
        <v>1</v>
      </c>
      <c r="G12" s="206"/>
      <c r="H12" s="204">
        <f>'ASG PLANTÃO'!I131</f>
        <v>4878.2700000000004</v>
      </c>
      <c r="I12" s="201"/>
      <c r="J12" s="527"/>
      <c r="K12" s="490"/>
      <c r="L12" s="490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86"/>
      <c r="B13" s="71"/>
      <c r="C13" s="71"/>
      <c r="D13" s="202"/>
      <c r="E13" s="71"/>
      <c r="F13" s="71"/>
      <c r="G13" s="202"/>
      <c r="H13" s="203"/>
      <c r="I13" s="102"/>
      <c r="J13" s="71"/>
      <c r="K13" s="71"/>
      <c r="L13" s="167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25" t="s">
        <v>231</v>
      </c>
      <c r="B14" s="480" t="s">
        <v>232</v>
      </c>
      <c r="C14" s="510">
        <v>260</v>
      </c>
      <c r="D14" s="526">
        <f>(C14*15)/(12*60)</f>
        <v>5.416666666666667</v>
      </c>
      <c r="E14" s="69" t="s">
        <v>63</v>
      </c>
      <c r="F14" s="46">
        <v>1</v>
      </c>
      <c r="G14" s="528">
        <f>((F14+F15+F16+F17)*2)+F18</f>
        <v>9</v>
      </c>
      <c r="H14" s="110">
        <f>'COZINHEIRO plantonista'!I131</f>
        <v>5506.6</v>
      </c>
      <c r="I14" s="3"/>
      <c r="J14" s="481">
        <v>17</v>
      </c>
      <c r="K14" s="490">
        <f>I16*J14</f>
        <v>767702.83</v>
      </c>
      <c r="L14" s="490">
        <f>K14*J14</f>
        <v>13050948.109999999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525"/>
      <c r="B15" s="525"/>
      <c r="C15" s="525"/>
      <c r="D15" s="525"/>
      <c r="E15" s="69" t="s">
        <v>64</v>
      </c>
      <c r="F15" s="46">
        <v>1</v>
      </c>
      <c r="G15" s="528"/>
      <c r="H15" s="110">
        <f>'AUXILIAR DE COZINHA PLANTÃO'!I131</f>
        <v>4830.83</v>
      </c>
      <c r="I15" s="205"/>
      <c r="J15" s="481"/>
      <c r="K15" s="481"/>
      <c r="L15" s="48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525"/>
      <c r="B16" s="525"/>
      <c r="C16" s="525"/>
      <c r="D16" s="525"/>
      <c r="E16" s="69" t="s">
        <v>28</v>
      </c>
      <c r="F16" s="46">
        <v>1</v>
      </c>
      <c r="G16" s="528"/>
      <c r="H16" s="110">
        <f>'COPEIRO PLANTÃO UBM'!I131</f>
        <v>4766.33</v>
      </c>
      <c r="I16" s="200">
        <f>((H14+H15+H16+H17)*2)+H18</f>
        <v>45158.99</v>
      </c>
      <c r="J16" s="481"/>
      <c r="K16" s="481"/>
      <c r="L16" s="48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525"/>
      <c r="B17" s="525"/>
      <c r="C17" s="510"/>
      <c r="D17" s="510"/>
      <c r="E17" s="69" t="s">
        <v>31</v>
      </c>
      <c r="F17" s="46">
        <v>1</v>
      </c>
      <c r="G17" s="528"/>
      <c r="H17" s="110">
        <f>'ASG PLANTÃO'!I131</f>
        <v>4878.2700000000004</v>
      </c>
      <c r="I17" s="205"/>
      <c r="J17" s="481"/>
      <c r="K17" s="481"/>
      <c r="L17" s="48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 x14ac:dyDescent="0.2">
      <c r="A18" s="207"/>
      <c r="B18" s="208"/>
      <c r="C18" s="63"/>
      <c r="D18" s="209"/>
      <c r="E18" s="20" t="s">
        <v>233</v>
      </c>
      <c r="F18" s="46">
        <v>1</v>
      </c>
      <c r="G18" s="209"/>
      <c r="H18" s="110">
        <f>'AUXILIAR DE COZINHA DIARISTA'!I131</f>
        <v>5194.93</v>
      </c>
      <c r="I18" s="201"/>
      <c r="J18" s="481"/>
      <c r="K18" s="481"/>
      <c r="L18" s="48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86"/>
      <c r="B19" s="71"/>
      <c r="C19" s="71"/>
      <c r="D19" s="202"/>
      <c r="E19" s="202"/>
      <c r="F19" s="202"/>
      <c r="G19" s="202"/>
      <c r="H19" s="202"/>
      <c r="I19" s="71"/>
      <c r="J19" s="71"/>
      <c r="K19" s="71"/>
      <c r="L19" s="16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525" t="s">
        <v>234</v>
      </c>
      <c r="B20" s="480" t="s">
        <v>235</v>
      </c>
      <c r="C20" s="481">
        <v>430</v>
      </c>
      <c r="D20" s="528">
        <f>(C20*15)/(12*60)</f>
        <v>8.9583333333333339</v>
      </c>
      <c r="E20" s="69" t="s">
        <v>63</v>
      </c>
      <c r="F20" s="46">
        <v>1</v>
      </c>
      <c r="G20" s="528">
        <f>((F20+F21+F22+F23)*2)+F24+F26+F27+F25</f>
        <v>13</v>
      </c>
      <c r="H20" s="110">
        <f>'COZINHEIRO plantonista'!I131</f>
        <v>5506.6</v>
      </c>
      <c r="I20" s="3"/>
      <c r="J20" s="481">
        <v>6</v>
      </c>
      <c r="K20" s="490">
        <f>J20*I24</f>
        <v>399869.10000000003</v>
      </c>
      <c r="L20" s="490">
        <f>K20*12</f>
        <v>4798429.2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25"/>
      <c r="B21" s="525"/>
      <c r="C21" s="525"/>
      <c r="D21" s="525"/>
      <c r="E21" s="69" t="s">
        <v>64</v>
      </c>
      <c r="F21" s="46">
        <v>1</v>
      </c>
      <c r="G21" s="528"/>
      <c r="H21" s="110">
        <f>'AUXILIAR DE COZINHA PLANTÃO'!I131</f>
        <v>4830.83</v>
      </c>
      <c r="I21" s="205"/>
      <c r="J21" s="481"/>
      <c r="K21" s="481"/>
      <c r="L21" s="48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525"/>
      <c r="B22" s="525"/>
      <c r="C22" s="525"/>
      <c r="D22" s="525"/>
      <c r="E22" s="69" t="s">
        <v>28</v>
      </c>
      <c r="F22" s="46">
        <v>1</v>
      </c>
      <c r="G22" s="528"/>
      <c r="H22" s="110">
        <f>'COPEIRO PLANTÃO UBM'!I131</f>
        <v>4766.33</v>
      </c>
      <c r="I22" s="205"/>
      <c r="J22" s="481"/>
      <c r="K22" s="481"/>
      <c r="L22" s="48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525"/>
      <c r="B23" s="525"/>
      <c r="C23" s="525"/>
      <c r="D23" s="525"/>
      <c r="E23" s="69" t="s">
        <v>31</v>
      </c>
      <c r="F23" s="46">
        <v>1</v>
      </c>
      <c r="G23" s="528"/>
      <c r="H23" s="110">
        <f>'ASG PLANTÃO'!I131</f>
        <v>4878.2700000000004</v>
      </c>
      <c r="I23" s="205"/>
      <c r="J23" s="481"/>
      <c r="K23" s="481"/>
      <c r="L23" s="48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525"/>
      <c r="B24" s="525"/>
      <c r="C24" s="525"/>
      <c r="D24" s="525"/>
      <c r="E24" s="69" t="s">
        <v>236</v>
      </c>
      <c r="F24" s="46">
        <v>2</v>
      </c>
      <c r="G24" s="528"/>
      <c r="H24" s="110">
        <f>'ASG DIARISTA '!I131</f>
        <v>5242.37</v>
      </c>
      <c r="I24" s="200">
        <f>((H20+H21+H22+H23)*2)+H25+H26+H27+(H24*F24)</f>
        <v>66644.850000000006</v>
      </c>
      <c r="J24" s="481"/>
      <c r="K24" s="481"/>
      <c r="L24" s="48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525"/>
      <c r="B25" s="525"/>
      <c r="C25" s="525"/>
      <c r="D25" s="525"/>
      <c r="E25" s="210" t="s">
        <v>237</v>
      </c>
      <c r="F25" s="136">
        <v>1</v>
      </c>
      <c r="G25" s="528"/>
      <c r="H25" s="9">
        <f>'COPEIRO DIARISTA OBM'!I131</f>
        <v>5130.43</v>
      </c>
      <c r="I25" s="205"/>
      <c r="J25" s="481"/>
      <c r="K25" s="481"/>
      <c r="L25" s="48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 x14ac:dyDescent="0.2">
      <c r="A26" s="525"/>
      <c r="B26" s="525"/>
      <c r="C26" s="525"/>
      <c r="D26" s="525"/>
      <c r="E26" s="20" t="s">
        <v>238</v>
      </c>
      <c r="F26" s="46">
        <v>1</v>
      </c>
      <c r="G26" s="528"/>
      <c r="H26" s="110">
        <f>'AUXILIAR DE COZINHA DIARISTA'!I131</f>
        <v>5194.93</v>
      </c>
      <c r="I26" s="205"/>
      <c r="J26" s="481"/>
      <c r="K26" s="481"/>
      <c r="L26" s="48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525"/>
      <c r="B27" s="525"/>
      <c r="C27" s="525"/>
      <c r="D27" s="525"/>
      <c r="E27" s="69" t="s">
        <v>239</v>
      </c>
      <c r="F27" s="46">
        <v>1</v>
      </c>
      <c r="G27" s="528"/>
      <c r="H27" s="110">
        <f>'COZINHEIRO DIARISTA'!I131</f>
        <v>5870.69</v>
      </c>
      <c r="I27" s="201"/>
      <c r="J27" s="481"/>
      <c r="K27" s="481"/>
      <c r="L27" s="48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211"/>
      <c r="B28" s="114"/>
      <c r="C28" s="114"/>
      <c r="D28" s="138"/>
      <c r="E28" s="71"/>
      <c r="F28" s="60"/>
      <c r="G28" s="212"/>
      <c r="H28" s="203"/>
      <c r="I28" s="140"/>
      <c r="J28" s="117"/>
      <c r="K28" s="140"/>
      <c r="L28" s="14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529" t="s">
        <v>845</v>
      </c>
      <c r="B29" s="480">
        <v>320</v>
      </c>
      <c r="C29" s="481">
        <v>900</v>
      </c>
      <c r="D29" s="528">
        <f>(C29*13)/(12*60)</f>
        <v>16.25</v>
      </c>
      <c r="E29" s="69" t="s">
        <v>63</v>
      </c>
      <c r="F29" s="46">
        <v>1</v>
      </c>
      <c r="G29" s="528">
        <f>((F29+F30+F31+F32+F33+F34+F318+F35)*2)+F36+F37+F38+F39+F40+F41+F42</f>
        <v>31</v>
      </c>
      <c r="H29" s="110">
        <f>'COZINHEIRO plantonista'!I131</f>
        <v>5506.6</v>
      </c>
      <c r="I29" s="3"/>
      <c r="J29" s="481">
        <v>1</v>
      </c>
      <c r="K29" s="490">
        <f>J29*I33</f>
        <v>163780.87</v>
      </c>
      <c r="L29" s="490">
        <f>K29*12</f>
        <v>1965370.44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525"/>
      <c r="B30" s="525"/>
      <c r="C30" s="525"/>
      <c r="D30" s="525"/>
      <c r="E30" s="69" t="s">
        <v>64</v>
      </c>
      <c r="F30" s="46">
        <v>1</v>
      </c>
      <c r="G30" s="528"/>
      <c r="H30" s="110">
        <f>'AUXILIAR DE COZINHA PLANTÃO'!I131</f>
        <v>4830.83</v>
      </c>
      <c r="I30" s="213"/>
      <c r="J30" s="481"/>
      <c r="K30" s="481"/>
      <c r="L30" s="48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525"/>
      <c r="B31" s="525"/>
      <c r="C31" s="525"/>
      <c r="D31" s="525"/>
      <c r="E31" s="69" t="s">
        <v>28</v>
      </c>
      <c r="F31" s="46">
        <v>1</v>
      </c>
      <c r="G31" s="528"/>
      <c r="H31" s="110">
        <f>'COPEIRO PLANTÃO UBM'!I131</f>
        <v>4766.33</v>
      </c>
      <c r="I31" s="213"/>
      <c r="J31" s="481"/>
      <c r="K31" s="481"/>
      <c r="L31" s="48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525"/>
      <c r="B32" s="525"/>
      <c r="C32" s="525"/>
      <c r="D32" s="525"/>
      <c r="E32" s="69" t="s">
        <v>31</v>
      </c>
      <c r="F32" s="46">
        <v>1</v>
      </c>
      <c r="G32" s="528"/>
      <c r="H32" s="110">
        <f>'ASG PLANTÃO'!I131</f>
        <v>4878.2700000000004</v>
      </c>
      <c r="I32" s="213"/>
      <c r="J32" s="481"/>
      <c r="K32" s="481"/>
      <c r="L32" s="48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25"/>
      <c r="B33" s="525"/>
      <c r="C33" s="525"/>
      <c r="D33" s="525"/>
      <c r="E33" s="69" t="s">
        <v>34</v>
      </c>
      <c r="F33" s="46">
        <v>1</v>
      </c>
      <c r="G33" s="528"/>
      <c r="H33" s="110">
        <f>'PADEIRO PLANTONISTA'!I131</f>
        <v>5637.2</v>
      </c>
      <c r="I33" s="200">
        <f>((H29+H30+H31+H32+H33+H34+H35)*2)+(H36*F36)+(H37*F37)+(H38*F38)+(H39*F39)+(H40*F40)+(H41*F41)+(H42*F42)</f>
        <v>163780.87</v>
      </c>
      <c r="J33" s="481"/>
      <c r="K33" s="481"/>
      <c r="L33" s="48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 x14ac:dyDescent="0.2">
      <c r="A34" s="525"/>
      <c r="B34" s="525"/>
      <c r="C34" s="525"/>
      <c r="D34" s="525"/>
      <c r="E34" s="20" t="s">
        <v>187</v>
      </c>
      <c r="F34" s="46">
        <v>1</v>
      </c>
      <c r="G34" s="528"/>
      <c r="H34" s="110">
        <f>'AUXILIAR COZINHA NOTURNO PLANTO'!I131</f>
        <v>5213.97</v>
      </c>
      <c r="I34" s="213"/>
      <c r="J34" s="481"/>
      <c r="K34" s="481"/>
      <c r="L34" s="48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525"/>
      <c r="B35" s="525"/>
      <c r="C35" s="525"/>
      <c r="D35" s="525"/>
      <c r="E35" s="69" t="s">
        <v>188</v>
      </c>
      <c r="F35" s="46">
        <v>1</v>
      </c>
      <c r="G35" s="528"/>
      <c r="H35" s="110">
        <f>'COPEIRO NOTURNO OBM'!I131</f>
        <v>5149.47</v>
      </c>
      <c r="I35" s="213"/>
      <c r="J35" s="481"/>
      <c r="K35" s="481"/>
      <c r="L35" s="48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525"/>
      <c r="B36" s="525"/>
      <c r="C36" s="525"/>
      <c r="D36" s="525"/>
      <c r="E36" s="69" t="s">
        <v>236</v>
      </c>
      <c r="F36" s="46">
        <v>4</v>
      </c>
      <c r="G36" s="528"/>
      <c r="H36" s="110">
        <f>'ASG DIARISTA '!I131</f>
        <v>5242.37</v>
      </c>
      <c r="I36" s="213"/>
      <c r="J36" s="481"/>
      <c r="K36" s="481"/>
      <c r="L36" s="48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525"/>
      <c r="B37" s="525"/>
      <c r="C37" s="525"/>
      <c r="D37" s="525"/>
      <c r="E37" s="69" t="s">
        <v>239</v>
      </c>
      <c r="F37" s="46">
        <v>3</v>
      </c>
      <c r="G37" s="528"/>
      <c r="H37" s="110">
        <f>'COZINHEIRO plantonista'!I131</f>
        <v>5506.6</v>
      </c>
      <c r="I37" s="213"/>
      <c r="J37" s="481"/>
      <c r="K37" s="481"/>
      <c r="L37" s="48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 x14ac:dyDescent="0.2">
      <c r="A38" s="525"/>
      <c r="B38" s="525"/>
      <c r="C38" s="525"/>
      <c r="D38" s="525"/>
      <c r="E38" s="20" t="s">
        <v>233</v>
      </c>
      <c r="F38" s="46">
        <v>2</v>
      </c>
      <c r="G38" s="528"/>
      <c r="H38" s="110">
        <f>'AUXILIAR DE COZINHA DIARISTA'!I131</f>
        <v>5194.93</v>
      </c>
      <c r="I38" s="213"/>
      <c r="J38" s="481"/>
      <c r="K38" s="481"/>
      <c r="L38" s="48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525"/>
      <c r="B39" s="525"/>
      <c r="C39" s="525"/>
      <c r="D39" s="525"/>
      <c r="E39" s="69" t="s">
        <v>240</v>
      </c>
      <c r="F39" s="46">
        <v>3</v>
      </c>
      <c r="G39" s="528"/>
      <c r="H39" s="110">
        <f>'COPEIRO PLANTÃO UBM'!I131</f>
        <v>4766.33</v>
      </c>
      <c r="I39" s="213"/>
      <c r="J39" s="481"/>
      <c r="K39" s="481"/>
      <c r="L39" s="48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525"/>
      <c r="B40" s="525"/>
      <c r="C40" s="525"/>
      <c r="D40" s="525"/>
      <c r="E40" s="69" t="s">
        <v>81</v>
      </c>
      <c r="F40" s="46">
        <v>1</v>
      </c>
      <c r="G40" s="528"/>
      <c r="H40" s="110">
        <f>'ENCARREGADO 30%'!I131</f>
        <v>6358.55</v>
      </c>
      <c r="I40" s="213"/>
      <c r="J40" s="481"/>
      <c r="K40" s="481"/>
      <c r="L40" s="48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 x14ac:dyDescent="0.2">
      <c r="A41" s="525"/>
      <c r="B41" s="525"/>
      <c r="C41" s="525"/>
      <c r="D41" s="525"/>
      <c r="E41" s="445" t="s">
        <v>846</v>
      </c>
      <c r="F41" s="46">
        <v>1</v>
      </c>
      <c r="G41" s="528"/>
      <c r="H41" s="110">
        <f>' AUXILIAR DE ESTOQUE DIARISTA'!I131</f>
        <v>5418.65</v>
      </c>
      <c r="I41" s="213"/>
      <c r="J41" s="481"/>
      <c r="K41" s="481"/>
      <c r="L41" s="48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525"/>
      <c r="B42" s="525"/>
      <c r="C42" s="525"/>
      <c r="D42" s="525"/>
      <c r="E42" s="69" t="s">
        <v>37</v>
      </c>
      <c r="F42" s="46">
        <v>3</v>
      </c>
      <c r="G42" s="528"/>
      <c r="H42" s="110">
        <f>GARÇOM!I131</f>
        <v>5953.4</v>
      </c>
      <c r="I42" s="208"/>
      <c r="J42" s="481"/>
      <c r="K42" s="481"/>
      <c r="L42" s="48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86"/>
      <c r="B43" s="71"/>
      <c r="C43" s="71"/>
      <c r="D43" s="202"/>
      <c r="E43" s="71"/>
      <c r="F43" s="60"/>
      <c r="G43" s="202"/>
      <c r="H43" s="203"/>
      <c r="I43" s="71"/>
      <c r="J43" s="71"/>
      <c r="K43" s="71"/>
      <c r="L43" s="21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525" t="s">
        <v>241</v>
      </c>
      <c r="B44" s="481">
        <v>1321</v>
      </c>
      <c r="C44" s="481">
        <v>2500</v>
      </c>
      <c r="D44" s="528">
        <f>(C44*12)/(10*60)</f>
        <v>50</v>
      </c>
      <c r="E44" s="69" t="s">
        <v>63</v>
      </c>
      <c r="F44" s="46">
        <v>1</v>
      </c>
      <c r="G44" s="528">
        <f>((F44+F45+F46+F47+F48+F49+F50)*2)+F51+F52+F53+F54+F55+F56+F57+F58+F59+F60+F61+F62</f>
        <v>71</v>
      </c>
      <c r="H44" s="110">
        <f>'COZINHEIRO plantonista'!I131</f>
        <v>5506.6</v>
      </c>
      <c r="I44" s="3"/>
      <c r="J44" s="481">
        <v>1</v>
      </c>
      <c r="K44" s="490">
        <f>I54*J44</f>
        <v>357991.95</v>
      </c>
      <c r="L44" s="490">
        <f>K44*12</f>
        <v>4295903.4000000004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525"/>
      <c r="B45" s="525"/>
      <c r="C45" s="525"/>
      <c r="D45" s="525"/>
      <c r="E45" s="69" t="s">
        <v>64</v>
      </c>
      <c r="F45" s="46">
        <v>1</v>
      </c>
      <c r="G45" s="528"/>
      <c r="H45" s="110">
        <f>'AUXILIAR DE COZINHA PLANTÃO'!I131</f>
        <v>4830.83</v>
      </c>
      <c r="I45" s="205"/>
      <c r="J45" s="481"/>
      <c r="K45" s="481"/>
      <c r="L45" s="48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 x14ac:dyDescent="0.2">
      <c r="A46" s="525"/>
      <c r="B46" s="525"/>
      <c r="C46" s="525"/>
      <c r="D46" s="525"/>
      <c r="E46" s="20" t="s">
        <v>187</v>
      </c>
      <c r="F46" s="46">
        <v>1</v>
      </c>
      <c r="G46" s="528"/>
      <c r="H46" s="110">
        <f>'AUXILIAR COZINHA NOTURNO PLANTO'!I131</f>
        <v>5213.97</v>
      </c>
      <c r="I46" s="205"/>
      <c r="J46" s="481"/>
      <c r="K46" s="481"/>
      <c r="L46" s="48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525"/>
      <c r="B47" s="525"/>
      <c r="C47" s="525"/>
      <c r="D47" s="525"/>
      <c r="E47" s="69" t="s">
        <v>188</v>
      </c>
      <c r="F47" s="46">
        <v>1</v>
      </c>
      <c r="G47" s="528"/>
      <c r="H47" s="110">
        <f>'COPEIRO NOTURNO OBM'!I131</f>
        <v>5149.47</v>
      </c>
      <c r="I47" s="205"/>
      <c r="J47" s="481"/>
      <c r="K47" s="481"/>
      <c r="L47" s="48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525"/>
      <c r="B48" s="525"/>
      <c r="C48" s="525"/>
      <c r="D48" s="525"/>
      <c r="E48" s="69" t="s">
        <v>28</v>
      </c>
      <c r="F48" s="46">
        <v>3</v>
      </c>
      <c r="G48" s="528"/>
      <c r="H48" s="110">
        <f>'COPEIRO PLANTÃO UBM'!I131</f>
        <v>4766.33</v>
      </c>
      <c r="I48" s="205"/>
      <c r="J48" s="481"/>
      <c r="K48" s="481"/>
      <c r="L48" s="481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25"/>
      <c r="B49" s="525"/>
      <c r="C49" s="525"/>
      <c r="D49" s="525"/>
      <c r="E49" s="69" t="s">
        <v>31</v>
      </c>
      <c r="F49" s="46">
        <v>2</v>
      </c>
      <c r="G49" s="528"/>
      <c r="H49" s="110">
        <f>'ASG PLANTÃO'!I131</f>
        <v>4878.2700000000004</v>
      </c>
      <c r="I49" s="205"/>
      <c r="J49" s="481"/>
      <c r="K49" s="481"/>
      <c r="L49" s="481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525"/>
      <c r="B50" s="525"/>
      <c r="C50" s="525"/>
      <c r="D50" s="525"/>
      <c r="E50" s="69" t="s">
        <v>34</v>
      </c>
      <c r="F50" s="46">
        <v>1</v>
      </c>
      <c r="G50" s="528"/>
      <c r="H50" s="110">
        <f>'PADEIRO PLANTONISTA'!I131</f>
        <v>5637.2</v>
      </c>
      <c r="I50" s="205"/>
      <c r="J50" s="481"/>
      <c r="K50" s="481"/>
      <c r="L50" s="481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525"/>
      <c r="B51" s="525"/>
      <c r="C51" s="525"/>
      <c r="D51" s="525"/>
      <c r="E51" s="69" t="s">
        <v>36</v>
      </c>
      <c r="F51" s="46">
        <v>1</v>
      </c>
      <c r="G51" s="528"/>
      <c r="H51" s="110">
        <f>'PADEIRO PLANTONISTA'!I131</f>
        <v>5637.2</v>
      </c>
      <c r="I51" s="205"/>
      <c r="J51" s="481"/>
      <c r="K51" s="481"/>
      <c r="L51" s="481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525"/>
      <c r="B52" s="525"/>
      <c r="C52" s="525"/>
      <c r="D52" s="525"/>
      <c r="E52" s="69" t="s">
        <v>32</v>
      </c>
      <c r="F52" s="46">
        <v>12</v>
      </c>
      <c r="G52" s="528"/>
      <c r="H52" s="110">
        <f>'ASG DIARISTA '!I131</f>
        <v>5242.37</v>
      </c>
      <c r="I52" s="205"/>
      <c r="J52" s="481"/>
      <c r="K52" s="481"/>
      <c r="L52" s="481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5.5" x14ac:dyDescent="0.2">
      <c r="A53" s="525"/>
      <c r="B53" s="525"/>
      <c r="C53" s="525"/>
      <c r="D53" s="525"/>
      <c r="E53" s="445" t="s">
        <v>189</v>
      </c>
      <c r="F53" s="46">
        <v>1</v>
      </c>
      <c r="G53" s="528"/>
      <c r="H53" s="110">
        <f>'ASG DIarista 20% INSALUBRIDADE'!I131</f>
        <v>5203.67</v>
      </c>
      <c r="I53" s="205"/>
      <c r="J53" s="481"/>
      <c r="K53" s="481"/>
      <c r="L53" s="481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5.5" x14ac:dyDescent="0.2">
      <c r="A54" s="525"/>
      <c r="B54" s="525"/>
      <c r="C54" s="525"/>
      <c r="D54" s="525"/>
      <c r="E54" s="20" t="s">
        <v>190</v>
      </c>
      <c r="F54" s="46">
        <v>2</v>
      </c>
      <c r="G54" s="528"/>
      <c r="H54" s="110">
        <f>'ASG COM 40% INSALUBRIDADE'!I131</f>
        <v>6556.06</v>
      </c>
      <c r="I54" s="200">
        <f>((H44+H45+H46+H47*2)+((H48*F48)*2)+((H49*F49)*2)+(H50*F50)*2)+H51+(H52*F52)+(H53*F53)+(H54*F54)+(H55*F55)+(H56*F56)+(H57*F57)+(H58*F58)+(H59*F59)+(H60+F60)+(H61*F61)+(H62*F62)</f>
        <v>357991.95</v>
      </c>
      <c r="J54" s="481"/>
      <c r="K54" s="481"/>
      <c r="L54" s="481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525"/>
      <c r="B55" s="525"/>
      <c r="C55" s="525"/>
      <c r="D55" s="525"/>
      <c r="E55" s="69" t="s">
        <v>22</v>
      </c>
      <c r="F55" s="46">
        <v>1</v>
      </c>
      <c r="G55" s="528"/>
      <c r="H55" s="110">
        <f>'CHEFE DE COZINHA'!I131</f>
        <v>6778.3</v>
      </c>
      <c r="I55" s="205"/>
      <c r="J55" s="481"/>
      <c r="K55" s="481"/>
      <c r="L55" s="481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x14ac:dyDescent="0.2">
      <c r="A56" s="525"/>
      <c r="B56" s="525"/>
      <c r="C56" s="525"/>
      <c r="D56" s="525"/>
      <c r="E56" s="20" t="s">
        <v>176</v>
      </c>
      <c r="F56" s="46">
        <v>5</v>
      </c>
      <c r="G56" s="528"/>
      <c r="H56" s="110">
        <f>'COZINHEIRO DIARISTA'!I131</f>
        <v>5870.69</v>
      </c>
      <c r="I56" s="205"/>
      <c r="J56" s="481"/>
      <c r="K56" s="481"/>
      <c r="L56" s="481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 x14ac:dyDescent="0.2">
      <c r="A57" s="525"/>
      <c r="B57" s="525"/>
      <c r="C57" s="525"/>
      <c r="D57" s="525"/>
      <c r="E57" s="20" t="s">
        <v>65</v>
      </c>
      <c r="F57" s="46">
        <v>6</v>
      </c>
      <c r="G57" s="528"/>
      <c r="H57" s="110">
        <f>'AUXILIAR DE COZINHA PLANTÃO'!I131</f>
        <v>4830.83</v>
      </c>
      <c r="I57" s="205"/>
      <c r="J57" s="481"/>
      <c r="K57" s="481"/>
      <c r="L57" s="481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25"/>
      <c r="B58" s="525"/>
      <c r="C58" s="525"/>
      <c r="D58" s="525"/>
      <c r="E58" s="69" t="s">
        <v>29</v>
      </c>
      <c r="F58" s="46">
        <v>6</v>
      </c>
      <c r="G58" s="528"/>
      <c r="H58" s="110">
        <f>'COPEIRO DIARISTA OBM'!I131</f>
        <v>5130.43</v>
      </c>
      <c r="I58" s="205"/>
      <c r="J58" s="481"/>
      <c r="K58" s="481"/>
      <c r="L58" s="481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525"/>
      <c r="B59" s="525"/>
      <c r="C59" s="525"/>
      <c r="D59" s="525"/>
      <c r="E59" s="69" t="s">
        <v>172</v>
      </c>
      <c r="F59" s="46">
        <v>1</v>
      </c>
      <c r="G59" s="528"/>
      <c r="H59" s="110">
        <f>'encarregado 40%'!I131</f>
        <v>6686.94</v>
      </c>
      <c r="I59" s="205"/>
      <c r="J59" s="481"/>
      <c r="K59" s="481"/>
      <c r="L59" s="481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 x14ac:dyDescent="0.2">
      <c r="A60" s="525"/>
      <c r="B60" s="525"/>
      <c r="C60" s="525"/>
      <c r="D60" s="525"/>
      <c r="E60" s="446" t="s">
        <v>846</v>
      </c>
      <c r="F60" s="46">
        <v>3</v>
      </c>
      <c r="G60" s="528"/>
      <c r="H60" s="110">
        <f>' AUXILIAR DE ESTOQUE DIARISTA'!I131</f>
        <v>5418.65</v>
      </c>
      <c r="I60" s="205"/>
      <c r="J60" s="481"/>
      <c r="K60" s="481"/>
      <c r="L60" s="481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525"/>
      <c r="B61" s="525"/>
      <c r="C61" s="525"/>
      <c r="D61" s="525"/>
      <c r="E61" s="20" t="s">
        <v>39</v>
      </c>
      <c r="F61" s="46">
        <v>1</v>
      </c>
      <c r="G61" s="528"/>
      <c r="H61" s="110">
        <f>'GARÇOM LÍDER '!I131</f>
        <v>6446.02</v>
      </c>
      <c r="I61" s="205"/>
      <c r="J61" s="481"/>
      <c r="K61" s="481"/>
      <c r="L61" s="481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525"/>
      <c r="B62" s="525"/>
      <c r="C62" s="525"/>
      <c r="D62" s="525"/>
      <c r="E62" s="20" t="s">
        <v>192</v>
      </c>
      <c r="F62" s="46">
        <v>12</v>
      </c>
      <c r="G62" s="528"/>
      <c r="H62" s="110">
        <f>GARÇOM!I131</f>
        <v>5953.4</v>
      </c>
      <c r="I62" s="201"/>
      <c r="J62" s="481"/>
      <c r="K62" s="481"/>
      <c r="L62" s="481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215"/>
      <c r="B63" s="216"/>
      <c r="C63" s="216"/>
      <c r="D63" s="216"/>
      <c r="E63" s="214"/>
      <c r="F63" s="214"/>
      <c r="G63" s="217"/>
      <c r="H63" s="218"/>
      <c r="I63" s="214"/>
      <c r="J63" s="219"/>
      <c r="K63" s="219"/>
      <c r="L63" s="214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29" t="s">
        <v>844</v>
      </c>
      <c r="B64" s="481">
        <v>300</v>
      </c>
      <c r="C64" s="481">
        <v>600</v>
      </c>
      <c r="D64" s="528">
        <f>(C64*15)/(12*60)</f>
        <v>12.5</v>
      </c>
      <c r="E64" s="69" t="s">
        <v>63</v>
      </c>
      <c r="F64" s="46">
        <v>1</v>
      </c>
      <c r="G64" s="510">
        <f>((F64+F65+F66+F67+F68)*2)+F69</f>
        <v>17</v>
      </c>
      <c r="H64" s="110">
        <f>'COZINHEIRO plantonista'!I131</f>
        <v>5506.6</v>
      </c>
      <c r="I64" s="3"/>
      <c r="J64" s="481">
        <v>2</v>
      </c>
      <c r="K64" s="490">
        <f>I66*J64</f>
        <v>172120.02000000002</v>
      </c>
      <c r="L64" s="490">
        <f>K64*12</f>
        <v>2065440.2400000002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25"/>
      <c r="B65" s="525"/>
      <c r="C65" s="525"/>
      <c r="D65" s="525"/>
      <c r="E65" s="69" t="s">
        <v>64</v>
      </c>
      <c r="F65" s="46">
        <v>2</v>
      </c>
      <c r="G65" s="510"/>
      <c r="H65" s="110">
        <f>'AUXILIAR DE COZINHA PLANTÃO'!I131</f>
        <v>4830.83</v>
      </c>
      <c r="I65" s="205"/>
      <c r="J65" s="481"/>
      <c r="K65" s="481"/>
      <c r="L65" s="481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2">
      <c r="A66" s="525"/>
      <c r="B66" s="525"/>
      <c r="C66" s="525"/>
      <c r="D66" s="525"/>
      <c r="E66" s="69" t="s">
        <v>34</v>
      </c>
      <c r="F66" s="46">
        <v>1</v>
      </c>
      <c r="G66" s="510"/>
      <c r="H66" s="110">
        <f>'PADEIRO PLANTONISTA'!I131</f>
        <v>5637.2</v>
      </c>
      <c r="I66" s="200">
        <f>(((H64*F64)+(H65*F65)+(H66*F66)+(H67*F67)+(H68*F68))*2)+H69</f>
        <v>86060.010000000009</v>
      </c>
      <c r="J66" s="481"/>
      <c r="K66" s="481"/>
      <c r="L66" s="481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525"/>
      <c r="B67" s="525"/>
      <c r="C67" s="525"/>
      <c r="D67" s="525"/>
      <c r="E67" s="69" t="s">
        <v>28</v>
      </c>
      <c r="F67" s="46">
        <v>2</v>
      </c>
      <c r="G67" s="510"/>
      <c r="H67" s="110">
        <f>'COPEIRO PLANTÃO UBM'!I131</f>
        <v>4766.33</v>
      </c>
      <c r="I67" s="205"/>
      <c r="J67" s="481"/>
      <c r="K67" s="481"/>
      <c r="L67" s="481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525"/>
      <c r="B68" s="525"/>
      <c r="C68" s="525"/>
      <c r="D68" s="525"/>
      <c r="E68" s="69" t="s">
        <v>31</v>
      </c>
      <c r="F68" s="46">
        <v>2</v>
      </c>
      <c r="G68" s="510"/>
      <c r="H68" s="110">
        <f>'ASG PLANTÃO'!I131</f>
        <v>4878.2700000000004</v>
      </c>
      <c r="I68" s="205"/>
      <c r="J68" s="481"/>
      <c r="K68" s="481"/>
      <c r="L68" s="481"/>
      <c r="M68" s="9"/>
      <c r="N68" s="9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525"/>
      <c r="B69" s="525"/>
      <c r="C69" s="525"/>
      <c r="D69" s="525"/>
      <c r="E69" s="69" t="s">
        <v>176</v>
      </c>
      <c r="F69" s="46">
        <v>1</v>
      </c>
      <c r="G69" s="510"/>
      <c r="H69" s="110">
        <f>'COZINHEIRO DIARISTA'!I131</f>
        <v>5870.69</v>
      </c>
      <c r="I69" s="201"/>
      <c r="J69" s="481"/>
      <c r="K69" s="481"/>
      <c r="L69" s="481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85"/>
      <c r="B70" s="214"/>
      <c r="C70" s="214"/>
      <c r="D70" s="220"/>
      <c r="E70" s="221"/>
      <c r="F70" s="221"/>
      <c r="G70" s="222"/>
      <c r="H70" s="223"/>
      <c r="I70" s="221"/>
      <c r="J70" s="221"/>
      <c r="K70" s="221"/>
      <c r="L70" s="221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525" t="s">
        <v>242</v>
      </c>
      <c r="B71" s="481">
        <v>895</v>
      </c>
      <c r="C71" s="481" t="s">
        <v>202</v>
      </c>
      <c r="D71" s="481">
        <v>92</v>
      </c>
      <c r="E71" s="69"/>
      <c r="F71" s="103"/>
      <c r="G71" s="481">
        <f>((F72+F71+F73+F74+F75+F76+F77+F78+F79+F80+F81+F82)*2)+F83+F84+F85+F86+F87+F88+F89</f>
        <v>62</v>
      </c>
      <c r="H71" s="110"/>
      <c r="I71" s="3"/>
      <c r="J71" s="481">
        <v>1</v>
      </c>
      <c r="K71" s="490">
        <f>I78*J71</f>
        <v>333890.78000000003</v>
      </c>
      <c r="L71" s="490">
        <f>K71*12</f>
        <v>4006689.3600000003</v>
      </c>
      <c r="M71" s="27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525"/>
      <c r="B72" s="525"/>
      <c r="C72" s="525"/>
      <c r="D72" s="525"/>
      <c r="E72" s="69" t="s">
        <v>63</v>
      </c>
      <c r="F72" s="103">
        <v>4</v>
      </c>
      <c r="G72" s="481"/>
      <c r="H72" s="110">
        <f>'COZINHEIRO plantonista'!I131</f>
        <v>5506.6</v>
      </c>
      <c r="I72" s="205"/>
      <c r="J72" s="481"/>
      <c r="K72" s="481"/>
      <c r="L72" s="481"/>
      <c r="M72" s="27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5.5" x14ac:dyDescent="0.2">
      <c r="A73" s="525"/>
      <c r="B73" s="525"/>
      <c r="C73" s="525"/>
      <c r="D73" s="525"/>
      <c r="E73" s="20" t="s">
        <v>203</v>
      </c>
      <c r="F73" s="103">
        <v>3</v>
      </c>
      <c r="G73" s="481"/>
      <c r="H73" s="110">
        <f>'COPEIRO DIURNO HCAP INSALUB'!I131</f>
        <v>5443.43</v>
      </c>
      <c r="I73" s="205"/>
      <c r="J73" s="481"/>
      <c r="K73" s="481"/>
      <c r="L73" s="481"/>
      <c r="M73" s="27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38.25" x14ac:dyDescent="0.2">
      <c r="A74" s="525"/>
      <c r="B74" s="525"/>
      <c r="C74" s="525"/>
      <c r="D74" s="525"/>
      <c r="E74" s="20" t="s">
        <v>204</v>
      </c>
      <c r="F74" s="103">
        <v>2</v>
      </c>
      <c r="G74" s="481"/>
      <c r="H74" s="110">
        <f>'COPEIRO NOTURNO HCAP'!I131</f>
        <v>5826.57</v>
      </c>
      <c r="I74" s="205"/>
      <c r="J74" s="481"/>
      <c r="K74" s="481"/>
      <c r="L74" s="481"/>
      <c r="M74" s="27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x14ac:dyDescent="0.2">
      <c r="A75" s="525"/>
      <c r="B75" s="525"/>
      <c r="C75" s="525"/>
      <c r="D75" s="525"/>
      <c r="E75" s="69" t="s">
        <v>64</v>
      </c>
      <c r="F75" s="103">
        <v>3</v>
      </c>
      <c r="G75" s="481"/>
      <c r="H75" s="110">
        <f>'AUXILIAR DE COZINHA PLANTÃO'!I131</f>
        <v>4830.83</v>
      </c>
      <c r="I75" s="205"/>
      <c r="J75" s="481"/>
      <c r="K75" s="481"/>
      <c r="L75" s="481"/>
      <c r="M75" s="27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5.5" x14ac:dyDescent="0.2">
      <c r="A76" s="525"/>
      <c r="B76" s="525"/>
      <c r="C76" s="525"/>
      <c r="D76" s="525"/>
      <c r="E76" s="20" t="s">
        <v>187</v>
      </c>
      <c r="F76" s="103">
        <v>3</v>
      </c>
      <c r="G76" s="481"/>
      <c r="H76" s="110">
        <f>'AUXILIAR COZINHA NOTURNO PLANTO'!I131</f>
        <v>5213.97</v>
      </c>
      <c r="I76" s="205"/>
      <c r="J76" s="481"/>
      <c r="K76" s="481"/>
      <c r="L76" s="481"/>
      <c r="M76" s="27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525"/>
      <c r="B77" s="525"/>
      <c r="C77" s="525"/>
      <c r="D77" s="525"/>
      <c r="E77" s="20" t="s">
        <v>243</v>
      </c>
      <c r="F77" s="103">
        <v>3</v>
      </c>
      <c r="G77" s="481"/>
      <c r="H77" s="110">
        <f>'ASG PLANTÃO'!I131</f>
        <v>4878.2700000000004</v>
      </c>
      <c r="I77" s="205"/>
      <c r="J77" s="481"/>
      <c r="K77" s="481"/>
      <c r="L77" s="481"/>
      <c r="M77" s="27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525"/>
      <c r="B78" s="525"/>
      <c r="C78" s="525"/>
      <c r="D78" s="525"/>
      <c r="E78" s="69" t="s">
        <v>206</v>
      </c>
      <c r="F78" s="103">
        <v>2</v>
      </c>
      <c r="G78" s="481"/>
      <c r="H78" s="110">
        <f>'ASG NOTURNO plantonista'!I131</f>
        <v>5261.41</v>
      </c>
      <c r="I78" s="200">
        <f>((H71*F71)*2)+((H72*F72)*2)+((H73*F73)*2)+((H74*F74)*2)+((H75*F75)*2)+((H76*F76)*2)+((H77*F77)*2)+((H78*F78)*2)+((H79*F79)*2)+((H80*F80)*2)+((H81*F81)*2)+((H82*F82)*2)+(H83*F83)+(H84*F84)+(H85*F85)+(H86*F86)+(H87*F87)+(H88*F88)+(H89*F89)</f>
        <v>333890.78000000003</v>
      </c>
      <c r="J78" s="481"/>
      <c r="K78" s="481"/>
      <c r="L78" s="481"/>
      <c r="M78" s="27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525"/>
      <c r="B79" s="525"/>
      <c r="C79" s="525"/>
      <c r="D79" s="525"/>
      <c r="E79" s="69" t="s">
        <v>38</v>
      </c>
      <c r="F79" s="103">
        <v>4</v>
      </c>
      <c r="G79" s="481"/>
      <c r="H79" s="110">
        <f>'GARÇOM PLANTONISTA'!I131</f>
        <v>5589.28</v>
      </c>
      <c r="I79" s="205"/>
      <c r="J79" s="481"/>
      <c r="K79" s="481"/>
      <c r="L79" s="481"/>
      <c r="M79" s="27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525"/>
      <c r="B80" s="525"/>
      <c r="C80" s="525"/>
      <c r="D80" s="525"/>
      <c r="E80" s="69" t="s">
        <v>207</v>
      </c>
      <c r="F80" s="103">
        <v>1</v>
      </c>
      <c r="G80" s="481"/>
      <c r="H80" s="110">
        <f>'PADEIRO NOTURNO'!I131</f>
        <v>6112</v>
      </c>
      <c r="I80" s="205"/>
      <c r="J80" s="481"/>
      <c r="K80" s="481"/>
      <c r="L80" s="481"/>
      <c r="M80" s="27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525"/>
      <c r="B81" s="525"/>
      <c r="C81" s="525"/>
      <c r="D81" s="525"/>
      <c r="E81" s="69" t="s">
        <v>34</v>
      </c>
      <c r="F81" s="103">
        <v>1</v>
      </c>
      <c r="G81" s="481"/>
      <c r="H81" s="110">
        <f>'PADEIRO PLANTONISTA'!I131</f>
        <v>5637.2</v>
      </c>
      <c r="I81" s="205"/>
      <c r="J81" s="481"/>
      <c r="K81" s="481"/>
      <c r="L81" s="481"/>
      <c r="M81" s="27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38.25" x14ac:dyDescent="0.2">
      <c r="A82" s="525"/>
      <c r="B82" s="525"/>
      <c r="C82" s="525"/>
      <c r="D82" s="525"/>
      <c r="E82" s="445" t="s">
        <v>847</v>
      </c>
      <c r="F82" s="103">
        <v>1</v>
      </c>
      <c r="G82" s="481"/>
      <c r="H82" s="110">
        <f>' AUXILIAR DE ESTOQUE DIARISTA'!I131</f>
        <v>5418.65</v>
      </c>
      <c r="I82" s="205"/>
      <c r="J82" s="481"/>
      <c r="K82" s="481"/>
      <c r="L82" s="481"/>
      <c r="M82" s="27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25.5" x14ac:dyDescent="0.2">
      <c r="A83" s="525"/>
      <c r="B83" s="525"/>
      <c r="C83" s="525"/>
      <c r="D83" s="525"/>
      <c r="E83" s="445" t="s">
        <v>208</v>
      </c>
      <c r="F83" s="103">
        <v>1</v>
      </c>
      <c r="G83" s="481"/>
      <c r="H83" s="110">
        <f>'ASG DIarista 20% INSALUBRIDADE'!I131</f>
        <v>5203.67</v>
      </c>
      <c r="I83" s="205"/>
      <c r="J83" s="481"/>
      <c r="K83" s="481"/>
      <c r="L83" s="481"/>
      <c r="M83" s="27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25"/>
      <c r="B84" s="525"/>
      <c r="C84" s="525"/>
      <c r="D84" s="525"/>
      <c r="E84" s="69" t="s">
        <v>176</v>
      </c>
      <c r="F84" s="103">
        <v>2</v>
      </c>
      <c r="G84" s="481"/>
      <c r="H84" s="110">
        <f>'COZINHEIRO plantonista'!I131</f>
        <v>5506.6</v>
      </c>
      <c r="I84" s="205"/>
      <c r="J84" s="481"/>
      <c r="K84" s="481"/>
      <c r="L84" s="481"/>
      <c r="M84" s="27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5.5" x14ac:dyDescent="0.2">
      <c r="A85" s="525"/>
      <c r="B85" s="525"/>
      <c r="C85" s="525"/>
      <c r="D85" s="525"/>
      <c r="E85" s="20" t="s">
        <v>209</v>
      </c>
      <c r="F85" s="103">
        <v>1</v>
      </c>
      <c r="G85" s="481"/>
      <c r="H85" s="110">
        <f>'COPEIRO DIARISTA OBM'!I131</f>
        <v>5130.43</v>
      </c>
      <c r="I85" s="205"/>
      <c r="J85" s="481"/>
      <c r="K85" s="481"/>
      <c r="L85" s="481"/>
      <c r="M85" s="27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5.5" x14ac:dyDescent="0.2">
      <c r="A86" s="525"/>
      <c r="B86" s="525"/>
      <c r="C86" s="525"/>
      <c r="D86" s="525"/>
      <c r="E86" s="20" t="s">
        <v>65</v>
      </c>
      <c r="F86" s="103">
        <v>1</v>
      </c>
      <c r="G86" s="481"/>
      <c r="H86" s="110">
        <f>'AUXILIAR DE COZINHA PLANTÃO'!I131</f>
        <v>4830.83</v>
      </c>
      <c r="I86" s="205"/>
      <c r="J86" s="481"/>
      <c r="K86" s="481"/>
      <c r="L86" s="481"/>
      <c r="M86" s="27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x14ac:dyDescent="0.2">
      <c r="A87" s="525"/>
      <c r="B87" s="525"/>
      <c r="C87" s="525"/>
      <c r="D87" s="525"/>
      <c r="E87" s="69" t="s">
        <v>210</v>
      </c>
      <c r="F87" s="103">
        <v>1</v>
      </c>
      <c r="G87" s="481"/>
      <c r="H87" s="110">
        <f>GARÇOM!I131</f>
        <v>5953.4</v>
      </c>
      <c r="I87" s="205"/>
      <c r="J87" s="481"/>
      <c r="K87" s="481"/>
      <c r="L87" s="481"/>
      <c r="M87" s="27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25"/>
      <c r="B88" s="525"/>
      <c r="C88" s="525"/>
      <c r="D88" s="525"/>
      <c r="E88" s="69" t="s">
        <v>40</v>
      </c>
      <c r="F88" s="103">
        <v>1</v>
      </c>
      <c r="G88" s="481"/>
      <c r="H88" s="110">
        <f>' AUXILIAR DE ESTOQUE DIARISTA'!I131</f>
        <v>5418.65</v>
      </c>
      <c r="I88" s="205"/>
      <c r="J88" s="481"/>
      <c r="K88" s="481"/>
      <c r="L88" s="481"/>
      <c r="M88" s="27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25"/>
      <c r="B89" s="525"/>
      <c r="C89" s="525"/>
      <c r="D89" s="525"/>
      <c r="E89" s="69" t="s">
        <v>172</v>
      </c>
      <c r="F89" s="103">
        <v>1</v>
      </c>
      <c r="G89" s="481"/>
      <c r="H89" s="110">
        <f>'encarregado 40%'!I131</f>
        <v>6686.94</v>
      </c>
      <c r="I89" s="201"/>
      <c r="J89" s="481"/>
      <c r="K89" s="481"/>
      <c r="L89" s="481"/>
      <c r="M89" s="27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15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15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15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15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15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15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15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15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15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15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15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15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15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15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15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15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15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15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15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15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15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15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157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157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157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157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157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157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157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157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157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157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157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157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157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157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157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15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15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15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157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15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15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15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15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15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15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15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157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157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157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157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157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157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157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157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157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157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157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157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157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157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157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157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157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157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157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157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157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157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157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157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157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157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157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157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157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157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157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157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157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157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157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157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157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157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157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157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157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157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157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157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157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157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157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157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157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157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157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157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157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157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157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157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157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157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157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157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157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157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157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157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157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157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157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157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157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157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157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157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157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157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157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157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157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157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157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157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157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157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157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157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157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157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157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157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157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157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157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157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157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157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157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157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157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157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157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157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157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157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157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157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157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157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157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157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157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157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157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157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157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157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157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157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157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157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157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157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157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157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157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157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157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157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157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157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157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157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157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157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157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157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157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157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157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157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157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157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157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157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157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157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157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157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157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157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157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157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157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157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157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157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157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157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157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157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157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157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157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157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157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157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157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157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157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157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157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157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157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157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157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157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157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157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157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157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157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157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157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157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157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157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157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157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157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157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157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157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157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157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157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157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157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157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157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157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157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157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157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157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157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157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157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157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157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157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157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157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157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157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157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157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157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157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157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157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157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157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157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157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157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157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157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157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157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157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157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157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157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157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157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157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157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157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157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157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157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157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157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157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157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157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157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157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157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157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157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157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157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157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157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157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157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157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157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157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157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157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157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157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157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157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157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157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157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157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157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157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157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157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157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157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157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157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157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157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157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157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157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157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157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157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157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157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157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157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157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157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157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157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157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157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157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157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157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157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157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157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157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157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157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157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157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157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157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157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157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157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157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157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157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157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157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157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157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157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157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157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157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157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157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157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157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157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157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157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157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157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157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157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157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157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157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157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157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157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157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157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157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157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157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157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157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157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157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157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157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157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157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157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157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157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157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157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157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157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157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157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157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157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157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157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157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157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157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157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157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157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157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157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157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157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157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15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15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15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15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157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157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157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157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157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157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157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157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157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157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157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157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157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157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157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157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157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157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157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157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157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157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15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15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15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15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157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157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157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157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157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157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157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157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157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157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157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157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157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157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157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15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15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15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15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15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15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15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15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15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15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15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15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15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15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15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15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15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15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15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15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15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15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15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15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15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15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15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15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15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15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15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15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15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15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15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15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15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15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15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15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15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15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15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15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15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15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15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15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15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15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15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15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15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15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15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15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15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15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15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15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15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15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15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15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15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15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15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15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15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15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15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15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15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15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157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157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157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157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157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157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157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157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157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157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157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157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157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157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157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157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157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157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157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157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157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157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157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157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157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157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157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157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157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157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157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157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157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157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157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157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157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157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157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157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157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157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157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157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157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157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157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157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157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157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157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157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157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157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157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157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157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157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157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157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157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157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157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157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157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157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157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157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157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157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157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157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157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157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157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157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157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157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157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157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157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157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157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157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157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157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157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157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157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157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157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157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157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157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157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157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157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157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157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157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157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157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157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157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157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157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157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157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157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157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157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157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157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157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157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157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157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157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157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157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157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157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157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157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157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157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157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157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157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157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157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157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157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157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157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157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157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157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157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157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157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157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157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157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157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157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157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157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157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157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157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157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157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157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157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157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157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157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157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157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157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157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157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157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157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157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157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157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157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157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157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157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157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157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157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157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157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157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157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157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157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157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157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157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157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157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157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157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157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157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157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157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157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157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157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157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157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157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157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157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157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157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157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157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157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157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157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157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157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157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157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157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157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157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157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157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157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157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157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157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157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157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157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157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157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157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157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157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157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157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157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157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157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157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157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157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157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157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157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157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157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157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157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157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157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157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157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157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157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157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157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157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157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157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157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157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157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157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157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157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157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157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157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157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157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157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157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157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157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157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157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157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157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157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157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157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157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157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157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157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157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157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157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157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157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157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157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157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157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157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157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157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157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157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157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157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157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157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157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157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157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157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157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157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157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157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157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157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157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157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157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157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157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157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157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157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157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157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157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157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157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157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157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157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157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157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157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157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157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157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157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157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157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157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157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157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157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157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157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157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157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157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157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157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157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157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157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157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157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157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157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157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157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157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157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157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157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157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157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157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157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157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157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157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157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157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157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157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157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4">
    <mergeCell ref="J64:J69"/>
    <mergeCell ref="K64:K69"/>
    <mergeCell ref="L64:L69"/>
    <mergeCell ref="A71:A89"/>
    <mergeCell ref="B71:B89"/>
    <mergeCell ref="C71:C89"/>
    <mergeCell ref="D71:D89"/>
    <mergeCell ref="G71:G89"/>
    <mergeCell ref="J71:J89"/>
    <mergeCell ref="K71:K89"/>
    <mergeCell ref="L71:L89"/>
    <mergeCell ref="A64:A69"/>
    <mergeCell ref="B64:B69"/>
    <mergeCell ref="C64:C69"/>
    <mergeCell ref="D64:D69"/>
    <mergeCell ref="G64:G69"/>
    <mergeCell ref="J29:J42"/>
    <mergeCell ref="K29:K42"/>
    <mergeCell ref="L29:L42"/>
    <mergeCell ref="A44:A62"/>
    <mergeCell ref="B44:B62"/>
    <mergeCell ref="C44:C62"/>
    <mergeCell ref="D44:D62"/>
    <mergeCell ref="G44:G62"/>
    <mergeCell ref="J44:J62"/>
    <mergeCell ref="K44:K62"/>
    <mergeCell ref="L44:L62"/>
    <mergeCell ref="A29:A42"/>
    <mergeCell ref="B29:B42"/>
    <mergeCell ref="C29:C42"/>
    <mergeCell ref="D29:D42"/>
    <mergeCell ref="G29:G42"/>
    <mergeCell ref="J14:J18"/>
    <mergeCell ref="K14:K18"/>
    <mergeCell ref="L14:L18"/>
    <mergeCell ref="A20:A27"/>
    <mergeCell ref="B20:B27"/>
    <mergeCell ref="C20:C27"/>
    <mergeCell ref="D20:D27"/>
    <mergeCell ref="G20:G27"/>
    <mergeCell ref="J20:J27"/>
    <mergeCell ref="K20:K27"/>
    <mergeCell ref="L20:L27"/>
    <mergeCell ref="A14:A17"/>
    <mergeCell ref="B14:B17"/>
    <mergeCell ref="C14:C17"/>
    <mergeCell ref="D14:D17"/>
    <mergeCell ref="G14:G17"/>
    <mergeCell ref="J7:J8"/>
    <mergeCell ref="K7:K8"/>
    <mergeCell ref="L7:L8"/>
    <mergeCell ref="A10:A11"/>
    <mergeCell ref="B10:B11"/>
    <mergeCell ref="C10:C11"/>
    <mergeCell ref="D10:D11"/>
    <mergeCell ref="G10:G11"/>
    <mergeCell ref="J10:J12"/>
    <mergeCell ref="K10:K12"/>
    <mergeCell ref="L10:L12"/>
    <mergeCell ref="A7:A8"/>
    <mergeCell ref="B7:B8"/>
    <mergeCell ref="C7:C8"/>
    <mergeCell ref="D7:D8"/>
    <mergeCell ref="G7:G8"/>
  </mergeCells>
  <pageMargins left="3.9583333333333297E-2" right="3.9583333333333297E-2" top="0.55138888888888904" bottom="0.55138888888888904" header="0.511811023622047" footer="0.511811023622047"/>
  <pageSetup paperSize="9" orientation="landscape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827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828</v>
      </c>
      <c r="B12" s="568"/>
      <c r="C12" s="460" t="s">
        <v>829</v>
      </c>
      <c r="D12" s="460"/>
      <c r="E12" s="570"/>
      <c r="F12" s="570"/>
      <c r="G12" s="371"/>
      <c r="H12" s="69" t="s">
        <v>43</v>
      </c>
      <c r="I12" s="372">
        <v>1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825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4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830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5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431">
        <v>2159.79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642</v>
      </c>
      <c r="C29" s="568"/>
      <c r="D29" s="568"/>
      <c r="E29" s="568"/>
      <c r="F29" s="568"/>
      <c r="G29" s="568"/>
      <c r="H29" s="374">
        <v>0.15</v>
      </c>
      <c r="I29" s="375">
        <f>H29*L29</f>
        <v>227.4</v>
      </c>
      <c r="J29" s="3" t="s">
        <v>643</v>
      </c>
      <c r="K29" s="3" t="s">
        <v>644</v>
      </c>
      <c r="L29" s="376">
        <v>1516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2387.19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198.85292699999999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66.363882000000004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265.20999999999998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2872.1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574.41999999999996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71.802499999999995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28.721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43.081499999999998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28.721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17.232600000000001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5.7442000000000002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229.768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999.49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265.20999999999998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999.49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2157.1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10.026197999999999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0.80209584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0.40104792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46.311486000000002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16.116397128000003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1.8524594400000001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75.5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198.85292699999999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19.574958000000002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0.47743800000000003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0.71615699999999993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8.5265042700000002E-2</v>
      </c>
      <c r="J81" s="3" t="s">
        <v>698</v>
      </c>
      <c r="K81" s="385">
        <f>I35+I36+I53++I54</f>
        <v>284.21680900000001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219.7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219.7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219.7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Uniformes'!J41</f>
        <v>78.308333333333323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Utensílios'!L45</f>
        <v>2.0833333333333335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432">
        <v>0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80.39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245.99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361.61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106.35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489.89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322.3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1526.14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5527.48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6446.04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918.56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2387.19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2157.1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75.5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219.7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80.39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4919.88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1526.14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6446.02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2.7002542738533593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5.5703125" style="1" customWidth="1"/>
    <col min="10" max="10" width="14.140625" style="1" customWidth="1"/>
    <col min="11" max="11" width="9.140625" style="1" customWidth="1"/>
    <col min="12" max="12" width="11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831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/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158</v>
      </c>
      <c r="B12" s="568"/>
      <c r="C12" s="460"/>
      <c r="D12" s="460"/>
      <c r="E12" s="570"/>
      <c r="F12" s="570"/>
      <c r="G12" s="371"/>
      <c r="H12" s="69" t="s">
        <v>43</v>
      </c>
      <c r="I12" s="372">
        <v>9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832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158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110">
        <v>1893.27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0.3</v>
      </c>
      <c r="I29" s="110">
        <f>L29*H29</f>
        <v>454.8</v>
      </c>
      <c r="J29" s="3" t="s">
        <v>833</v>
      </c>
      <c r="K29" s="3" t="s">
        <v>644</v>
      </c>
      <c r="L29" s="9">
        <v>1516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2348.0700000000002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195.59423100000001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65.276346000000004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260.87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2825.04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565.00800000000004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70.626000000000005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28.250399999999999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42.375599999999999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28.250399999999999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16.950240000000001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5.65008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226.00319999999999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983.11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260.87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983.11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2136.38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9.8618939999999995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0.78895152000000002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0.39447576000000001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45.552558000000005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15.852290184000003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1.8221023200000002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74.27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195.59423100000001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19.254174000000003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0.46961400000000003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0.70442099999999996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8.3961173099999994E-2</v>
      </c>
      <c r="J81" s="3" t="s">
        <v>698</v>
      </c>
      <c r="K81" s="385">
        <f>I35+I36+I53++I54</f>
        <v>279.87057700000003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216.1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216.1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216.1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Uniformes'!J41</f>
        <v>78.308333333333323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v>0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J100</f>
        <v>0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78.3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242.65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356.7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104.91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483.25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317.92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1505.43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5452.47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6358.56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906.09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2348.0700000000002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2136.38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74.27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216.1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78.3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4853.12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1505.43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6358.55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2.7079899662275824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1" width="9.140625" style="1" customWidth="1"/>
    <col min="12" max="12" width="11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834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/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158</v>
      </c>
      <c r="B12" s="568"/>
      <c r="C12" s="460"/>
      <c r="D12" s="460"/>
      <c r="E12" s="570"/>
      <c r="F12" s="570"/>
      <c r="G12" s="371"/>
      <c r="H12" s="69" t="s">
        <v>43</v>
      </c>
      <c r="I12" s="372">
        <v>5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832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158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110">
        <v>1893.27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0.4</v>
      </c>
      <c r="I29" s="375">
        <f>L29*H29</f>
        <v>606.4</v>
      </c>
      <c r="J29" s="3" t="s">
        <v>833</v>
      </c>
      <c r="K29" s="3" t="s">
        <v>644</v>
      </c>
      <c r="L29" s="9">
        <v>1516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2499.67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208.222511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69.490825999999998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277.70999999999998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3007.4300000000003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601.4860000000001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75.185750000000013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30.074300000000004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45.111450000000005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30.074300000000004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18.044580000000003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6.0148600000000005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240.59440000000004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1046.58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277.70999999999998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1046.58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2216.69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10.498614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0.83988911999999993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0.41994455999999997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48.493598000000006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16.875772104000003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1.93974392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79.06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208.222511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20.497294000000004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0.49993400000000005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0.74990099999999993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8.9014001100000004E-2</v>
      </c>
      <c r="J81" s="3" t="s">
        <v>698</v>
      </c>
      <c r="K81" s="385">
        <f>I35+I36+I53++I54</f>
        <v>296.71333700000002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230.05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230.05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230.05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Uniformes'!J41</f>
        <v>78.308333333333323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v>0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J100</f>
        <v>0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78.3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255.18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375.12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110.33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508.2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334.34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1583.17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5734.07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6686.96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952.89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2499.67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2216.69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79.06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230.05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78.3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5103.7700000000004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1583.17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6686.94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2.6751291170434497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34" zoomScaleNormal="100" workbookViewId="0">
      <selection activeCell="A48" sqref="A48:G48"/>
    </sheetView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835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/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836</v>
      </c>
      <c r="B12" s="568"/>
      <c r="C12" s="460"/>
      <c r="D12" s="460"/>
      <c r="E12" s="570"/>
      <c r="F12" s="570"/>
      <c r="G12" s="371"/>
      <c r="H12" s="69"/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837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8.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40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1609.84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838</v>
      </c>
      <c r="C25" s="568"/>
      <c r="D25" s="568"/>
      <c r="E25" s="568"/>
      <c r="F25" s="568"/>
      <c r="G25" s="568"/>
      <c r="H25" s="374">
        <v>0.2</v>
      </c>
      <c r="I25" s="375">
        <f>H25*I23</f>
        <v>321.96800000000002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f>H29*I23</f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1931.808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160.91960639999999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53.704262399999998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214.62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2324.2179999999998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464.84359999999998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58.105449999999998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23.242179999999998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34.863269999999993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23.242179999999998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13.945307999999999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4.6484360000000002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185.93743999999998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808.82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214.62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808.82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1915.84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8.1135935999999997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0.64908748799999993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0.32454374399999997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37.477075200000002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13.042022169600001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1.4990830079999999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61.1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160.91960639999999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15.840825600000001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0.38636160000000003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0.5795423999999999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7.0087160639999993E-2</v>
      </c>
      <c r="J81" s="3" t="s">
        <v>698</v>
      </c>
      <c r="K81" s="385">
        <f>I35+I36+I53++I54</f>
        <v>233.6238688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177.79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177.79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177.79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v>0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EPI'!L22</f>
        <v>0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49.23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206.78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303.97000000000003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89.4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411.81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270.93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1282.8900000000001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4646.51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5418.67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772.16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1931.808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1915.84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61.1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177.79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49.23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4135.76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1282.8900000000001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5418.65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2.8049630190992065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4" zoomScaleNormal="100" workbookViewId="0">
      <selection activeCell="J27" sqref="J27"/>
    </sheetView>
  </sheetViews>
  <sheetFormatPr defaultColWidth="12.5703125" defaultRowHeight="12.75" x14ac:dyDescent="0.2"/>
  <cols>
    <col min="1" max="1" width="10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19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839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/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836</v>
      </c>
      <c r="B12" s="568"/>
      <c r="C12" s="460"/>
      <c r="D12" s="460"/>
      <c r="E12" s="570"/>
      <c r="F12" s="570"/>
      <c r="G12" s="371"/>
      <c r="H12" s="69"/>
      <c r="I12" s="37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837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97" t="s">
        <v>40</v>
      </c>
      <c r="I18" s="597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1609.84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838</v>
      </c>
      <c r="C25" s="568"/>
      <c r="D25" s="568"/>
      <c r="E25" s="568"/>
      <c r="F25" s="568"/>
      <c r="G25" s="568"/>
      <c r="H25" s="374">
        <v>0.2</v>
      </c>
      <c r="I25" s="375">
        <f>H25*I23</f>
        <v>321.96800000000002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f>H29*I23</f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700</v>
      </c>
      <c r="C30" s="568"/>
      <c r="D30" s="568"/>
      <c r="E30" s="568"/>
      <c r="F30" s="568"/>
      <c r="G30" s="568"/>
      <c r="H30" s="374"/>
      <c r="I30" s="375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1931.808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160.91960639999999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53.704262399999998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214.62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2324.2179999999998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464.84359999999998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58.105449999999998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23.242179999999998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34.863269999999993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23.242179999999998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13.945307999999999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4.6484360000000002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185.93743999999998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808.82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771</v>
      </c>
      <c r="C51" s="575"/>
      <c r="D51" s="575"/>
      <c r="E51" s="575"/>
      <c r="F51" s="575"/>
      <c r="G51" s="575"/>
      <c r="H51" s="7" t="s">
        <v>664</v>
      </c>
      <c r="I51" s="383">
        <f>(K51*4)*15</f>
        <v>258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772</v>
      </c>
      <c r="C52" s="575"/>
      <c r="D52" s="575"/>
      <c r="E52" s="575"/>
      <c r="F52" s="575"/>
      <c r="G52" s="575"/>
      <c r="H52" s="7" t="s">
        <v>664</v>
      </c>
      <c r="I52" s="383">
        <f>K52*15</f>
        <v>337.5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614.5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214.62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808.82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614.5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1637.94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8.1135935999999997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0.64908748799999993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0.32454374399999997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37.477075200000002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13.042022169600001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1.4990830079999999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61.1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160.91960639999999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15.840825600000001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0.38636160000000003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0.5795423999999999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7.0087160639999993E-2</v>
      </c>
      <c r="J81" s="3" t="s">
        <v>698</v>
      </c>
      <c r="K81" s="385">
        <f>I35+I36+I53++I54</f>
        <v>233.6238688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177.79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177.79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177.79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Uniformes'!J31</f>
        <v>49.23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v>0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EPI'!L22</f>
        <v>0</v>
      </c>
      <c r="J100" s="27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49.23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192.89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283.55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83.4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384.14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252.72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1196.7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4334.3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5054.57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720.27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1931.808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1637.94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61.1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177.79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49.23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3857.86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1196.7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5054.5600000000004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133" t="s">
        <v>763</v>
      </c>
      <c r="B134" s="378">
        <f>I131/I124</f>
        <v>2.6164919080985274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403"/>
      <c r="B135" s="133"/>
      <c r="C135" s="3"/>
      <c r="D135" s="3"/>
      <c r="E135" s="42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423"/>
      <c r="B136" s="423"/>
      <c r="C136" s="424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423"/>
      <c r="B137" s="423"/>
      <c r="C137" s="424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425"/>
      <c r="B138" s="27"/>
      <c r="C138" s="2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425"/>
      <c r="B139" s="27"/>
      <c r="C139" s="2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5"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tabSelected="1" topLeftCell="A9" zoomScaleNormal="100" workbookViewId="0">
      <selection activeCell="A9" sqref="A9"/>
    </sheetView>
  </sheetViews>
  <sheetFormatPr defaultColWidth="12.5703125" defaultRowHeight="12.75" x14ac:dyDescent="0.2"/>
  <cols>
    <col min="1" max="1" width="20.140625" style="1" bestFit="1" customWidth="1"/>
    <col min="2" max="2" width="13.7109375" style="1" customWidth="1"/>
    <col min="3" max="3" width="15.5703125" style="1" customWidth="1"/>
    <col min="4" max="4" width="15" style="1" customWidth="1"/>
    <col min="5" max="5" width="9.5703125" style="1" customWidth="1"/>
    <col min="6" max="6" width="11" style="1" customWidth="1"/>
    <col min="7" max="7" width="11.140625" style="1" customWidth="1"/>
    <col min="8" max="8" width="10.28515625" style="1" customWidth="1"/>
    <col min="9" max="9" width="10.140625" style="1" customWidth="1"/>
    <col min="10" max="10" width="14" style="1" customWidth="1"/>
    <col min="12" max="12" width="14" style="1" customWidth="1"/>
    <col min="13" max="13" width="13.7109375" style="1" customWidth="1"/>
    <col min="14" max="14" width="13.85546875" style="1" customWidth="1"/>
    <col min="15" max="15" width="23.85546875" style="1" customWidth="1"/>
    <col min="16" max="26" width="19.140625" style="1" customWidth="1"/>
  </cols>
  <sheetData>
    <row r="1" spans="1:26" ht="15" x14ac:dyDescent="0.25">
      <c r="A1" s="530"/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spans="1:26" ht="15" x14ac:dyDescent="0.25">
      <c r="A2" s="2" t="s">
        <v>244</v>
      </c>
      <c r="B2" s="225"/>
      <c r="C2" s="226" t="s">
        <v>245</v>
      </c>
      <c r="D2" s="227">
        <f>'ANEXO I – Planilha de Custo e F'!B29+'ANEXO I – Planilha de Custo e F'!B30+'ANEXO I – Planilha de Custo e F'!B31+'ANEXO I – Planilha de Custo e F'!B32+'ANEXO I – Planilha de Custo e F'!B33+'ANEXO I – Planilha de Custo e F'!B34+'ANEXO I – Planilha de Custo e F'!B35+'ANEXO I – Planilha de Custo e F'!B36+'ANEXO I – Planilha de Custo e F'!B37+'ANEXO I – Planilha de Custo e F'!B38+'ANEXO I – Planilha de Custo e F'!B39+'ANEXO I – Planilha de Custo e F'!B40</f>
        <v>447</v>
      </c>
      <c r="E2" s="226" t="s">
        <v>246</v>
      </c>
      <c r="F2" s="225"/>
      <c r="G2" s="225"/>
      <c r="H2" s="225"/>
      <c r="I2" s="225"/>
      <c r="J2" s="228"/>
      <c r="K2" s="225"/>
      <c r="L2" s="225"/>
      <c r="M2" s="225"/>
      <c r="N2" s="225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</row>
    <row r="3" spans="1:26" ht="15" x14ac:dyDescent="0.25">
      <c r="A3" s="225"/>
      <c r="B3" s="225"/>
      <c r="C3" s="225"/>
      <c r="D3" s="225"/>
      <c r="E3" s="225"/>
      <c r="F3" s="226"/>
      <c r="G3" s="225"/>
      <c r="H3" s="225"/>
      <c r="I3" s="225"/>
      <c r="J3" s="225"/>
      <c r="K3" s="225"/>
      <c r="L3" s="225"/>
      <c r="M3" s="225"/>
      <c r="N3" s="225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</row>
    <row r="4" spans="1:26" ht="9" customHeight="1" x14ac:dyDescent="0.2">
      <c r="A4" s="531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</row>
    <row r="5" spans="1:26" ht="18.75" customHeight="1" x14ac:dyDescent="0.2">
      <c r="A5" s="532" t="s">
        <v>247</v>
      </c>
      <c r="B5" s="532" t="s">
        <v>248</v>
      </c>
      <c r="C5" s="532" t="s">
        <v>249</v>
      </c>
      <c r="D5" s="532" t="s">
        <v>250</v>
      </c>
      <c r="E5" s="532" t="s">
        <v>251</v>
      </c>
      <c r="F5" s="532" t="s">
        <v>252</v>
      </c>
      <c r="G5" s="532"/>
      <c r="H5" s="532"/>
      <c r="I5" s="532"/>
      <c r="J5" s="532"/>
      <c r="K5" s="532" t="s">
        <v>253</v>
      </c>
      <c r="L5" s="532" t="s">
        <v>254</v>
      </c>
      <c r="M5" s="532" t="s">
        <v>255</v>
      </c>
      <c r="N5" s="532" t="s">
        <v>256</v>
      </c>
      <c r="O5" s="533" t="s">
        <v>257</v>
      </c>
      <c r="P5" s="531"/>
      <c r="Q5" s="534"/>
      <c r="R5" s="534"/>
      <c r="S5" s="534"/>
      <c r="T5" s="534"/>
      <c r="U5" s="224"/>
      <c r="V5" s="224"/>
      <c r="W5" s="224"/>
      <c r="X5" s="224"/>
      <c r="Y5" s="224"/>
      <c r="Z5" s="224"/>
    </row>
    <row r="6" spans="1:26" ht="75" customHeight="1" x14ac:dyDescent="0.25">
      <c r="A6" s="532"/>
      <c r="B6" s="532"/>
      <c r="C6" s="532"/>
      <c r="D6" s="532"/>
      <c r="E6" s="532"/>
      <c r="F6" s="229" t="s">
        <v>186</v>
      </c>
      <c r="G6" s="229" t="s">
        <v>258</v>
      </c>
      <c r="H6" s="229" t="s">
        <v>170</v>
      </c>
      <c r="I6" s="229" t="s">
        <v>200</v>
      </c>
      <c r="J6" s="447" t="s">
        <v>848</v>
      </c>
      <c r="K6" s="532"/>
      <c r="L6" s="532"/>
      <c r="M6" s="532"/>
      <c r="N6" s="532"/>
      <c r="O6" s="532"/>
      <c r="P6" s="531"/>
      <c r="Q6" s="231"/>
      <c r="R6" s="232"/>
      <c r="S6" s="232"/>
      <c r="T6" s="232"/>
      <c r="U6" s="224"/>
      <c r="V6" s="224"/>
      <c r="W6" s="224"/>
      <c r="X6" s="224"/>
      <c r="Y6" s="224"/>
      <c r="Z6" s="224"/>
    </row>
    <row r="7" spans="1:26" ht="135" x14ac:dyDescent="0.2">
      <c r="A7" s="448" t="s">
        <v>850</v>
      </c>
      <c r="B7" s="230" t="s">
        <v>259</v>
      </c>
      <c r="C7" s="230" t="s">
        <v>260</v>
      </c>
      <c r="D7" s="230" t="s">
        <v>261</v>
      </c>
      <c r="E7" s="233" t="s">
        <v>262</v>
      </c>
      <c r="F7" s="230">
        <v>6500</v>
      </c>
      <c r="G7" s="234">
        <v>2400</v>
      </c>
      <c r="H7" s="234">
        <v>2500</v>
      </c>
      <c r="I7" s="234">
        <v>2500</v>
      </c>
      <c r="J7" s="230">
        <v>600</v>
      </c>
      <c r="K7" s="235">
        <v>90</v>
      </c>
      <c r="L7" s="233">
        <f t="shared" ref="L7:L33" si="0">(J7*K7)+I7+H7+G7+F7</f>
        <v>67900</v>
      </c>
      <c r="M7" s="236">
        <v>1.74</v>
      </c>
      <c r="N7" s="237">
        <f t="shared" ref="N7:N33" si="1">L7*M7</f>
        <v>118146</v>
      </c>
      <c r="O7" s="238">
        <f t="shared" ref="O7:O33" si="2">N7*6</f>
        <v>708876</v>
      </c>
      <c r="P7" s="224"/>
      <c r="Q7" s="239"/>
      <c r="R7" s="240"/>
      <c r="S7" s="240"/>
      <c r="T7" s="240"/>
      <c r="U7" s="224"/>
      <c r="V7" s="224"/>
      <c r="W7" s="224"/>
      <c r="X7" s="224"/>
      <c r="Y7" s="224"/>
      <c r="Z7" s="224"/>
    </row>
    <row r="8" spans="1:26" ht="135" x14ac:dyDescent="0.2">
      <c r="A8" s="448" t="s">
        <v>851</v>
      </c>
      <c r="B8" s="230" t="s">
        <v>263</v>
      </c>
      <c r="C8" s="230" t="s">
        <v>264</v>
      </c>
      <c r="D8" s="230" t="s">
        <v>265</v>
      </c>
      <c r="E8" s="230" t="s">
        <v>266</v>
      </c>
      <c r="F8" s="230">
        <v>750</v>
      </c>
      <c r="G8" s="230">
        <v>200</v>
      </c>
      <c r="H8" s="230">
        <v>200</v>
      </c>
      <c r="I8" s="230">
        <v>400</v>
      </c>
      <c r="J8" s="230">
        <v>0</v>
      </c>
      <c r="K8" s="235">
        <v>90</v>
      </c>
      <c r="L8" s="233">
        <f t="shared" si="0"/>
        <v>1550</v>
      </c>
      <c r="M8" s="236">
        <v>0.52</v>
      </c>
      <c r="N8" s="237">
        <f t="shared" si="1"/>
        <v>806</v>
      </c>
      <c r="O8" s="238">
        <f t="shared" si="2"/>
        <v>4836</v>
      </c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26" ht="210" x14ac:dyDescent="0.2">
      <c r="A9" s="448" t="s">
        <v>852</v>
      </c>
      <c r="B9" s="230" t="s">
        <v>267</v>
      </c>
      <c r="C9" s="230" t="s">
        <v>268</v>
      </c>
      <c r="D9" s="230" t="s">
        <v>269</v>
      </c>
      <c r="E9" s="230" t="s">
        <v>266</v>
      </c>
      <c r="F9" s="230">
        <v>2000</v>
      </c>
      <c r="G9" s="230">
        <v>200</v>
      </c>
      <c r="H9" s="230">
        <v>500</v>
      </c>
      <c r="I9" s="230">
        <v>500</v>
      </c>
      <c r="J9" s="230">
        <v>100</v>
      </c>
      <c r="K9" s="235">
        <v>90</v>
      </c>
      <c r="L9" s="233">
        <f t="shared" si="0"/>
        <v>12200</v>
      </c>
      <c r="M9" s="236">
        <v>0.55000000000000004</v>
      </c>
      <c r="N9" s="237">
        <f t="shared" si="1"/>
        <v>6710.0000000000009</v>
      </c>
      <c r="O9" s="238">
        <f t="shared" si="2"/>
        <v>40260.000000000007</v>
      </c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</row>
    <row r="10" spans="1:26" ht="120" x14ac:dyDescent="0.2">
      <c r="A10" s="448" t="s">
        <v>853</v>
      </c>
      <c r="B10" s="230" t="s">
        <v>270</v>
      </c>
      <c r="C10" s="230" t="s">
        <v>271</v>
      </c>
      <c r="D10" s="230" t="s">
        <v>272</v>
      </c>
      <c r="E10" s="230" t="s">
        <v>266</v>
      </c>
      <c r="F10" s="230">
        <v>1000</v>
      </c>
      <c r="G10" s="230">
        <v>400</v>
      </c>
      <c r="H10" s="230">
        <v>1000</v>
      </c>
      <c r="I10" s="230">
        <v>500</v>
      </c>
      <c r="J10" s="230">
        <v>200</v>
      </c>
      <c r="K10" s="235">
        <v>90</v>
      </c>
      <c r="L10" s="233">
        <f t="shared" si="0"/>
        <v>20900</v>
      </c>
      <c r="M10" s="236">
        <f>16.53/100</f>
        <v>0.1653</v>
      </c>
      <c r="N10" s="237">
        <f t="shared" si="1"/>
        <v>3454.77</v>
      </c>
      <c r="O10" s="238">
        <f t="shared" si="2"/>
        <v>20728.62</v>
      </c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</row>
    <row r="11" spans="1:26" ht="120" x14ac:dyDescent="0.2">
      <c r="A11" s="230" t="s">
        <v>273</v>
      </c>
      <c r="B11" s="230" t="s">
        <v>274</v>
      </c>
      <c r="C11" s="230" t="s">
        <v>275</v>
      </c>
      <c r="D11" s="230" t="s">
        <v>276</v>
      </c>
      <c r="E11" s="230" t="s">
        <v>266</v>
      </c>
      <c r="F11" s="230">
        <v>15</v>
      </c>
      <c r="G11" s="230">
        <v>20</v>
      </c>
      <c r="H11" s="230">
        <v>15</v>
      </c>
      <c r="I11" s="230">
        <v>0</v>
      </c>
      <c r="J11" s="230">
        <v>5</v>
      </c>
      <c r="K11" s="235">
        <v>90</v>
      </c>
      <c r="L11" s="233">
        <f t="shared" si="0"/>
        <v>500</v>
      </c>
      <c r="M11" s="236">
        <v>4.78</v>
      </c>
      <c r="N11" s="237">
        <f t="shared" si="1"/>
        <v>2390</v>
      </c>
      <c r="O11" s="238">
        <f t="shared" si="2"/>
        <v>14340</v>
      </c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</row>
    <row r="12" spans="1:26" ht="30" x14ac:dyDescent="0.2">
      <c r="A12" s="230" t="s">
        <v>277</v>
      </c>
      <c r="B12" s="230" t="s">
        <v>278</v>
      </c>
      <c r="C12" s="230" t="s">
        <v>279</v>
      </c>
      <c r="D12" s="230"/>
      <c r="E12" s="230" t="s">
        <v>266</v>
      </c>
      <c r="F12" s="230">
        <v>120</v>
      </c>
      <c r="G12" s="230">
        <v>40</v>
      </c>
      <c r="H12" s="230">
        <v>30</v>
      </c>
      <c r="I12" s="230">
        <v>50</v>
      </c>
      <c r="J12" s="235">
        <v>20</v>
      </c>
      <c r="K12" s="235">
        <v>90</v>
      </c>
      <c r="L12" s="233">
        <f t="shared" si="0"/>
        <v>2040</v>
      </c>
      <c r="M12" s="236">
        <v>3.8</v>
      </c>
      <c r="N12" s="237">
        <f t="shared" si="1"/>
        <v>7752</v>
      </c>
      <c r="O12" s="238">
        <f t="shared" si="2"/>
        <v>46512</v>
      </c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</row>
    <row r="13" spans="1:26" ht="225" x14ac:dyDescent="0.2">
      <c r="A13" s="230" t="s">
        <v>280</v>
      </c>
      <c r="B13" s="230" t="s">
        <v>281</v>
      </c>
      <c r="C13" s="230" t="s">
        <v>282</v>
      </c>
      <c r="D13" s="230" t="s">
        <v>283</v>
      </c>
      <c r="E13" s="230" t="s">
        <v>266</v>
      </c>
      <c r="F13" s="230">
        <v>5</v>
      </c>
      <c r="G13" s="230">
        <v>10</v>
      </c>
      <c r="H13" s="230">
        <v>5</v>
      </c>
      <c r="I13" s="230">
        <v>0</v>
      </c>
      <c r="J13" s="235">
        <v>0</v>
      </c>
      <c r="K13" s="235">
        <v>90</v>
      </c>
      <c r="L13" s="233">
        <f t="shared" si="0"/>
        <v>20</v>
      </c>
      <c r="M13" s="236">
        <v>8.7899999999999991</v>
      </c>
      <c r="N13" s="237">
        <f t="shared" si="1"/>
        <v>175.79999999999998</v>
      </c>
      <c r="O13" s="238">
        <f t="shared" si="2"/>
        <v>1054.8</v>
      </c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</row>
    <row r="14" spans="1:26" ht="195" x14ac:dyDescent="0.2">
      <c r="A14" s="230" t="s">
        <v>284</v>
      </c>
      <c r="B14" s="230" t="s">
        <v>285</v>
      </c>
      <c r="C14" s="230" t="s">
        <v>286</v>
      </c>
      <c r="D14" s="230" t="s">
        <v>287</v>
      </c>
      <c r="E14" s="230" t="s">
        <v>266</v>
      </c>
      <c r="F14" s="230">
        <v>40</v>
      </c>
      <c r="G14" s="230">
        <v>5</v>
      </c>
      <c r="H14" s="230">
        <v>5</v>
      </c>
      <c r="I14" s="230">
        <v>15</v>
      </c>
      <c r="J14" s="230">
        <v>5</v>
      </c>
      <c r="K14" s="235">
        <v>90</v>
      </c>
      <c r="L14" s="233">
        <f t="shared" si="0"/>
        <v>515</v>
      </c>
      <c r="M14" s="236">
        <v>7.57</v>
      </c>
      <c r="N14" s="237">
        <f t="shared" si="1"/>
        <v>3898.55</v>
      </c>
      <c r="O14" s="238">
        <f t="shared" si="2"/>
        <v>23391.300000000003</v>
      </c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</row>
    <row r="15" spans="1:26" ht="151.5" customHeight="1" x14ac:dyDescent="0.2">
      <c r="A15" s="230" t="s">
        <v>288</v>
      </c>
      <c r="B15" s="230" t="s">
        <v>289</v>
      </c>
      <c r="C15" s="230" t="s">
        <v>290</v>
      </c>
      <c r="D15" s="230" t="s">
        <v>291</v>
      </c>
      <c r="E15" s="230" t="s">
        <v>266</v>
      </c>
      <c r="F15" s="230">
        <v>60</v>
      </c>
      <c r="G15" s="230">
        <v>20</v>
      </c>
      <c r="H15" s="230">
        <v>0</v>
      </c>
      <c r="I15" s="230">
        <v>0</v>
      </c>
      <c r="J15" s="230">
        <v>0</v>
      </c>
      <c r="K15" s="235">
        <v>90</v>
      </c>
      <c r="L15" s="233">
        <f t="shared" si="0"/>
        <v>80</v>
      </c>
      <c r="M15" s="236">
        <v>5.93</v>
      </c>
      <c r="N15" s="237">
        <f t="shared" si="1"/>
        <v>474.4</v>
      </c>
      <c r="O15" s="238">
        <f t="shared" si="2"/>
        <v>2846.3999999999996</v>
      </c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</row>
    <row r="16" spans="1:26" ht="165" x14ac:dyDescent="0.2">
      <c r="A16" s="230" t="s">
        <v>292</v>
      </c>
      <c r="B16" s="230" t="s">
        <v>289</v>
      </c>
      <c r="C16" s="230" t="s">
        <v>293</v>
      </c>
      <c r="D16" s="230" t="s">
        <v>294</v>
      </c>
      <c r="E16" s="230" t="s">
        <v>266</v>
      </c>
      <c r="F16" s="230">
        <v>60</v>
      </c>
      <c r="G16" s="230">
        <v>20</v>
      </c>
      <c r="H16" s="230">
        <v>0</v>
      </c>
      <c r="I16" s="230">
        <v>0</v>
      </c>
      <c r="J16" s="230">
        <v>0</v>
      </c>
      <c r="K16" s="235">
        <v>90</v>
      </c>
      <c r="L16" s="233">
        <f t="shared" si="0"/>
        <v>80</v>
      </c>
      <c r="M16" s="236">
        <v>21.47</v>
      </c>
      <c r="N16" s="237">
        <f t="shared" si="1"/>
        <v>1717.6</v>
      </c>
      <c r="O16" s="238">
        <f t="shared" si="2"/>
        <v>10305.599999999999</v>
      </c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</row>
    <row r="17" spans="1:26" ht="135" x14ac:dyDescent="0.2">
      <c r="A17" s="230" t="s">
        <v>295</v>
      </c>
      <c r="B17" s="230" t="s">
        <v>289</v>
      </c>
      <c r="C17" s="230" t="s">
        <v>296</v>
      </c>
      <c r="D17" s="230" t="s">
        <v>297</v>
      </c>
      <c r="E17" s="230" t="s">
        <v>266</v>
      </c>
      <c r="F17" s="230">
        <v>5</v>
      </c>
      <c r="G17" s="230">
        <v>5</v>
      </c>
      <c r="H17" s="230">
        <v>0</v>
      </c>
      <c r="I17" s="230">
        <v>0</v>
      </c>
      <c r="J17" s="230">
        <v>0</v>
      </c>
      <c r="K17" s="235">
        <v>90</v>
      </c>
      <c r="L17" s="233">
        <f t="shared" si="0"/>
        <v>10</v>
      </c>
      <c r="M17" s="236">
        <v>52.54</v>
      </c>
      <c r="N17" s="237">
        <f t="shared" si="1"/>
        <v>525.4</v>
      </c>
      <c r="O17" s="241">
        <f t="shared" si="2"/>
        <v>3152.3999999999996</v>
      </c>
      <c r="P17" s="242"/>
      <c r="Q17" s="224"/>
      <c r="R17" s="224"/>
      <c r="S17" s="243"/>
      <c r="T17" s="230"/>
      <c r="U17" s="230"/>
      <c r="V17" s="230"/>
      <c r="W17" s="230"/>
      <c r="X17" s="230"/>
      <c r="Y17" s="230"/>
      <c r="Z17" s="230"/>
    </row>
    <row r="18" spans="1:26" ht="210" x14ac:dyDescent="0.2">
      <c r="A18" s="230" t="s">
        <v>298</v>
      </c>
      <c r="B18" s="230" t="s">
        <v>299</v>
      </c>
      <c r="C18" s="230" t="s">
        <v>300</v>
      </c>
      <c r="D18" s="230" t="s">
        <v>301</v>
      </c>
      <c r="E18" s="230" t="s">
        <v>302</v>
      </c>
      <c r="F18" s="230">
        <v>10</v>
      </c>
      <c r="G18" s="230">
        <v>3</v>
      </c>
      <c r="H18" s="230">
        <v>5</v>
      </c>
      <c r="I18" s="230">
        <v>12</v>
      </c>
      <c r="J18" s="230">
        <v>1</v>
      </c>
      <c r="K18" s="235">
        <v>90</v>
      </c>
      <c r="L18" s="233">
        <f t="shared" si="0"/>
        <v>120</v>
      </c>
      <c r="M18" s="236">
        <v>26.5</v>
      </c>
      <c r="N18" s="237">
        <f t="shared" si="1"/>
        <v>3180</v>
      </c>
      <c r="O18" s="238">
        <f t="shared" si="2"/>
        <v>19080</v>
      </c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</row>
    <row r="19" spans="1:26" ht="135" x14ac:dyDescent="0.2">
      <c r="A19" s="448" t="s">
        <v>854</v>
      </c>
      <c r="B19" s="230" t="s">
        <v>303</v>
      </c>
      <c r="C19" s="230" t="s">
        <v>304</v>
      </c>
      <c r="D19" s="230" t="s">
        <v>305</v>
      </c>
      <c r="E19" s="230" t="s">
        <v>266</v>
      </c>
      <c r="F19" s="230">
        <v>2000</v>
      </c>
      <c r="G19" s="230">
        <v>500</v>
      </c>
      <c r="H19" s="230">
        <v>500</v>
      </c>
      <c r="I19" s="230">
        <v>500</v>
      </c>
      <c r="J19" s="230">
        <v>50</v>
      </c>
      <c r="K19" s="235">
        <v>90</v>
      </c>
      <c r="L19" s="233">
        <f t="shared" si="0"/>
        <v>8000</v>
      </c>
      <c r="M19" s="236">
        <v>0.43</v>
      </c>
      <c r="N19" s="237">
        <f t="shared" si="1"/>
        <v>3440</v>
      </c>
      <c r="O19" s="238">
        <f t="shared" si="2"/>
        <v>20640</v>
      </c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</row>
    <row r="20" spans="1:26" ht="195" x14ac:dyDescent="0.2">
      <c r="A20" s="230" t="s">
        <v>306</v>
      </c>
      <c r="B20" s="230" t="s">
        <v>307</v>
      </c>
      <c r="C20" s="230" t="s">
        <v>308</v>
      </c>
      <c r="D20" s="230" t="s">
        <v>202</v>
      </c>
      <c r="E20" s="230" t="s">
        <v>309</v>
      </c>
      <c r="F20" s="230">
        <v>7000</v>
      </c>
      <c r="G20" s="230">
        <v>2000</v>
      </c>
      <c r="H20" s="230">
        <v>1000</v>
      </c>
      <c r="I20" s="230">
        <v>1200</v>
      </c>
      <c r="J20" s="230">
        <v>500</v>
      </c>
      <c r="K20" s="235">
        <v>90</v>
      </c>
      <c r="L20" s="233">
        <f t="shared" si="0"/>
        <v>56200</v>
      </c>
      <c r="M20" s="236">
        <v>0.1</v>
      </c>
      <c r="N20" s="237">
        <f t="shared" si="1"/>
        <v>5620</v>
      </c>
      <c r="O20" s="238">
        <f t="shared" si="2"/>
        <v>33720</v>
      </c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</row>
    <row r="21" spans="1:26" ht="180" x14ac:dyDescent="0.2">
      <c r="A21" s="230" t="s">
        <v>310</v>
      </c>
      <c r="B21" s="230" t="s">
        <v>307</v>
      </c>
      <c r="C21" s="230" t="s">
        <v>311</v>
      </c>
      <c r="D21" s="230"/>
      <c r="E21" s="230" t="s">
        <v>309</v>
      </c>
      <c r="F21" s="230">
        <v>3500</v>
      </c>
      <c r="G21" s="230">
        <v>1000</v>
      </c>
      <c r="H21" s="230">
        <v>1000</v>
      </c>
      <c r="I21" s="230">
        <v>1600</v>
      </c>
      <c r="J21" s="230">
        <v>200</v>
      </c>
      <c r="K21" s="235">
        <v>90</v>
      </c>
      <c r="L21" s="233">
        <f t="shared" si="0"/>
        <v>25100</v>
      </c>
      <c r="M21" s="236">
        <v>7.0000000000000007E-2</v>
      </c>
      <c r="N21" s="237">
        <f t="shared" si="1"/>
        <v>1757.0000000000002</v>
      </c>
      <c r="O21" s="238">
        <f t="shared" si="2"/>
        <v>10542.000000000002</v>
      </c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</row>
    <row r="22" spans="1:26" ht="135" x14ac:dyDescent="0.2">
      <c r="A22" s="230" t="s">
        <v>312</v>
      </c>
      <c r="B22" s="230" t="s">
        <v>313</v>
      </c>
      <c r="C22" s="230" t="s">
        <v>314</v>
      </c>
      <c r="D22" s="230"/>
      <c r="E22" s="230" t="s">
        <v>309</v>
      </c>
      <c r="F22" s="230">
        <v>80</v>
      </c>
      <c r="G22" s="230">
        <v>35</v>
      </c>
      <c r="H22" s="230">
        <v>30</v>
      </c>
      <c r="I22" s="230">
        <v>0</v>
      </c>
      <c r="J22" s="230">
        <v>20</v>
      </c>
      <c r="K22" s="235">
        <v>90</v>
      </c>
      <c r="L22" s="233">
        <f t="shared" si="0"/>
        <v>1945</v>
      </c>
      <c r="M22" s="236">
        <v>2.72</v>
      </c>
      <c r="N22" s="237">
        <f t="shared" si="1"/>
        <v>5290.4000000000005</v>
      </c>
      <c r="O22" s="238">
        <f t="shared" si="2"/>
        <v>31742.400000000001</v>
      </c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26" ht="135" x14ac:dyDescent="0.2">
      <c r="A23" s="230" t="s">
        <v>315</v>
      </c>
      <c r="B23" s="230" t="s">
        <v>313</v>
      </c>
      <c r="C23" s="230" t="s">
        <v>314</v>
      </c>
      <c r="D23" s="230" t="s">
        <v>202</v>
      </c>
      <c r="E23" s="230" t="s">
        <v>309</v>
      </c>
      <c r="F23" s="230">
        <v>80</v>
      </c>
      <c r="G23" s="230">
        <v>40</v>
      </c>
      <c r="H23" s="230">
        <v>40</v>
      </c>
      <c r="I23" s="230">
        <v>30</v>
      </c>
      <c r="J23" s="230">
        <v>20</v>
      </c>
      <c r="K23" s="235">
        <v>90</v>
      </c>
      <c r="L23" s="233">
        <f t="shared" si="0"/>
        <v>1990</v>
      </c>
      <c r="M23" s="236">
        <v>1.59</v>
      </c>
      <c r="N23" s="237">
        <f t="shared" si="1"/>
        <v>3164.1000000000004</v>
      </c>
      <c r="O23" s="238">
        <f t="shared" si="2"/>
        <v>18984.600000000002</v>
      </c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</row>
    <row r="24" spans="1:26" ht="135" x14ac:dyDescent="0.2">
      <c r="A24" s="230" t="s">
        <v>316</v>
      </c>
      <c r="B24" s="230" t="s">
        <v>313</v>
      </c>
      <c r="C24" s="230" t="s">
        <v>317</v>
      </c>
      <c r="D24" s="230"/>
      <c r="E24" s="230" t="s">
        <v>309</v>
      </c>
      <c r="F24" s="230">
        <v>120</v>
      </c>
      <c r="G24" s="230">
        <v>100</v>
      </c>
      <c r="H24" s="230">
        <v>60</v>
      </c>
      <c r="I24" s="230">
        <v>200</v>
      </c>
      <c r="J24" s="230">
        <v>20</v>
      </c>
      <c r="K24" s="235">
        <f t="shared" ref="K24:K30" si="3">K23</f>
        <v>90</v>
      </c>
      <c r="L24" s="233">
        <f t="shared" si="0"/>
        <v>2280</v>
      </c>
      <c r="M24" s="236">
        <v>0.61</v>
      </c>
      <c r="N24" s="237">
        <f t="shared" si="1"/>
        <v>1390.8</v>
      </c>
      <c r="O24" s="238">
        <f t="shared" si="2"/>
        <v>8344.7999999999993</v>
      </c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</row>
    <row r="25" spans="1:26" ht="300" x14ac:dyDescent="0.2">
      <c r="A25" s="230" t="s">
        <v>318</v>
      </c>
      <c r="B25" s="230" t="s">
        <v>313</v>
      </c>
      <c r="C25" s="230" t="s">
        <v>319</v>
      </c>
      <c r="D25" s="230"/>
      <c r="E25" s="230" t="s">
        <v>309</v>
      </c>
      <c r="F25" s="230">
        <v>8</v>
      </c>
      <c r="G25" s="230">
        <v>4</v>
      </c>
      <c r="H25" s="230">
        <v>4</v>
      </c>
      <c r="I25" s="230">
        <v>4</v>
      </c>
      <c r="J25" s="230">
        <v>1</v>
      </c>
      <c r="K25" s="235">
        <f t="shared" si="3"/>
        <v>90</v>
      </c>
      <c r="L25" s="233">
        <f t="shared" si="0"/>
        <v>110</v>
      </c>
      <c r="M25" s="236">
        <v>56.57</v>
      </c>
      <c r="N25" s="237">
        <f t="shared" si="1"/>
        <v>6222.7</v>
      </c>
      <c r="O25" s="238">
        <f t="shared" si="2"/>
        <v>37336.199999999997</v>
      </c>
      <c r="P25" s="243"/>
      <c r="Q25" s="230"/>
      <c r="R25" s="230"/>
      <c r="S25" s="230"/>
      <c r="T25" s="230"/>
      <c r="U25" s="230"/>
      <c r="V25" s="230"/>
      <c r="W25" s="230"/>
      <c r="X25" s="230"/>
      <c r="Y25" s="230"/>
      <c r="Z25" s="230"/>
    </row>
    <row r="26" spans="1:26" ht="330" x14ac:dyDescent="0.2">
      <c r="A26" s="230" t="s">
        <v>320</v>
      </c>
      <c r="B26" s="230" t="s">
        <v>321</v>
      </c>
      <c r="C26" s="230" t="s">
        <v>322</v>
      </c>
      <c r="D26" s="230"/>
      <c r="E26" s="230" t="s">
        <v>309</v>
      </c>
      <c r="F26" s="230">
        <v>500</v>
      </c>
      <c r="G26" s="230">
        <v>400</v>
      </c>
      <c r="H26" s="230">
        <v>400</v>
      </c>
      <c r="I26" s="230">
        <v>0</v>
      </c>
      <c r="J26" s="230">
        <v>30</v>
      </c>
      <c r="K26" s="235">
        <f t="shared" si="3"/>
        <v>90</v>
      </c>
      <c r="L26" s="233">
        <f t="shared" si="0"/>
        <v>4000</v>
      </c>
      <c r="M26" s="236">
        <v>0.11</v>
      </c>
      <c r="N26" s="237">
        <f t="shared" si="1"/>
        <v>440</v>
      </c>
      <c r="O26" s="238">
        <f t="shared" si="2"/>
        <v>2640</v>
      </c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</row>
    <row r="27" spans="1:26" ht="330" x14ac:dyDescent="0.2">
      <c r="A27" s="230" t="s">
        <v>323</v>
      </c>
      <c r="B27" s="230" t="s">
        <v>321</v>
      </c>
      <c r="C27" s="230" t="s">
        <v>324</v>
      </c>
      <c r="D27" s="230"/>
      <c r="E27" s="230" t="s">
        <v>309</v>
      </c>
      <c r="F27" s="230">
        <v>500</v>
      </c>
      <c r="G27" s="230">
        <v>500</v>
      </c>
      <c r="H27" s="230">
        <v>100</v>
      </c>
      <c r="I27" s="230">
        <v>0</v>
      </c>
      <c r="J27" s="230">
        <v>0</v>
      </c>
      <c r="K27" s="235">
        <f t="shared" si="3"/>
        <v>90</v>
      </c>
      <c r="L27" s="233">
        <f t="shared" si="0"/>
        <v>1100</v>
      </c>
      <c r="M27" s="236">
        <v>0.27</v>
      </c>
      <c r="N27" s="237">
        <f t="shared" si="1"/>
        <v>297</v>
      </c>
      <c r="O27" s="238">
        <f t="shared" si="2"/>
        <v>1782</v>
      </c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</row>
    <row r="28" spans="1:26" ht="330" x14ac:dyDescent="0.2">
      <c r="A28" s="230" t="s">
        <v>325</v>
      </c>
      <c r="B28" s="230" t="s">
        <v>321</v>
      </c>
      <c r="C28" s="230" t="s">
        <v>326</v>
      </c>
      <c r="D28" s="230"/>
      <c r="E28" s="230" t="s">
        <v>309</v>
      </c>
      <c r="F28" s="230">
        <v>600</v>
      </c>
      <c r="G28" s="230">
        <v>1500</v>
      </c>
      <c r="H28" s="230">
        <v>1500</v>
      </c>
      <c r="I28" s="230">
        <v>100</v>
      </c>
      <c r="J28" s="230">
        <v>100</v>
      </c>
      <c r="K28" s="235">
        <f t="shared" si="3"/>
        <v>90</v>
      </c>
      <c r="L28" s="233">
        <f t="shared" si="0"/>
        <v>12700</v>
      </c>
      <c r="M28" s="236">
        <v>0.62</v>
      </c>
      <c r="N28" s="237">
        <f t="shared" si="1"/>
        <v>7874</v>
      </c>
      <c r="O28" s="238">
        <f t="shared" si="2"/>
        <v>47244</v>
      </c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</row>
    <row r="29" spans="1:26" ht="330" x14ac:dyDescent="0.2">
      <c r="A29" s="230" t="s">
        <v>327</v>
      </c>
      <c r="B29" s="230" t="s">
        <v>321</v>
      </c>
      <c r="C29" s="230" t="s">
        <v>328</v>
      </c>
      <c r="D29" s="230"/>
      <c r="E29" s="230" t="s">
        <v>309</v>
      </c>
      <c r="F29" s="230">
        <v>2000</v>
      </c>
      <c r="G29" s="230">
        <v>2000</v>
      </c>
      <c r="H29" s="230">
        <v>500</v>
      </c>
      <c r="I29" s="230">
        <v>0</v>
      </c>
      <c r="J29" s="230">
        <v>100</v>
      </c>
      <c r="K29" s="235">
        <f t="shared" si="3"/>
        <v>90</v>
      </c>
      <c r="L29" s="233">
        <f t="shared" si="0"/>
        <v>13500</v>
      </c>
      <c r="M29" s="236">
        <v>0.28000000000000003</v>
      </c>
      <c r="N29" s="237">
        <f t="shared" si="1"/>
        <v>3780.0000000000005</v>
      </c>
      <c r="O29" s="238">
        <f t="shared" si="2"/>
        <v>22680.000000000004</v>
      </c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</row>
    <row r="30" spans="1:26" ht="393.75" x14ac:dyDescent="0.2">
      <c r="A30" s="244" t="s">
        <v>329</v>
      </c>
      <c r="B30" s="230" t="s">
        <v>330</v>
      </c>
      <c r="C30" s="244" t="s">
        <v>331</v>
      </c>
      <c r="D30" s="230"/>
      <c r="E30" s="230" t="s">
        <v>309</v>
      </c>
      <c r="F30" s="230">
        <v>16</v>
      </c>
      <c r="G30" s="230">
        <v>24</v>
      </c>
      <c r="H30" s="230">
        <v>16</v>
      </c>
      <c r="I30" s="230">
        <v>20</v>
      </c>
      <c r="J30" s="230">
        <v>0</v>
      </c>
      <c r="K30" s="235">
        <f t="shared" si="3"/>
        <v>90</v>
      </c>
      <c r="L30" s="233">
        <f t="shared" si="0"/>
        <v>76</v>
      </c>
      <c r="M30" s="245">
        <f>43.24/8</f>
        <v>5.4050000000000002</v>
      </c>
      <c r="N30" s="246">
        <f t="shared" si="1"/>
        <v>410.78000000000003</v>
      </c>
      <c r="O30" s="238">
        <f t="shared" si="2"/>
        <v>2464.6800000000003</v>
      </c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</row>
    <row r="31" spans="1:26" ht="405" x14ac:dyDescent="0.2">
      <c r="A31" s="230" t="s">
        <v>332</v>
      </c>
      <c r="B31" s="230" t="s">
        <v>330</v>
      </c>
      <c r="C31" s="230" t="s">
        <v>333</v>
      </c>
      <c r="D31" s="230" t="s">
        <v>334</v>
      </c>
      <c r="E31" s="230" t="s">
        <v>309</v>
      </c>
      <c r="F31" s="230">
        <v>300</v>
      </c>
      <c r="G31" s="230">
        <v>256</v>
      </c>
      <c r="H31" s="230">
        <v>0</v>
      </c>
      <c r="I31" s="230">
        <v>0</v>
      </c>
      <c r="J31" s="230">
        <v>0</v>
      </c>
      <c r="K31" s="235">
        <f>K29</f>
        <v>90</v>
      </c>
      <c r="L31" s="233">
        <f t="shared" si="0"/>
        <v>556</v>
      </c>
      <c r="M31" s="236">
        <v>3.52</v>
      </c>
      <c r="N31" s="237">
        <f t="shared" si="1"/>
        <v>1957.1200000000001</v>
      </c>
      <c r="O31" s="238">
        <f t="shared" si="2"/>
        <v>11742.720000000001</v>
      </c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</row>
    <row r="32" spans="1:26" ht="405" x14ac:dyDescent="0.2">
      <c r="A32" s="230" t="s">
        <v>335</v>
      </c>
      <c r="B32" s="230" t="s">
        <v>330</v>
      </c>
      <c r="C32" s="230" t="s">
        <v>336</v>
      </c>
      <c r="D32" s="230" t="s">
        <v>337</v>
      </c>
      <c r="E32" s="230" t="s">
        <v>309</v>
      </c>
      <c r="F32" s="234">
        <v>250000</v>
      </c>
      <c r="G32" s="230">
        <v>42000</v>
      </c>
      <c r="H32" s="230">
        <v>42000</v>
      </c>
      <c r="I32" s="234">
        <v>70000</v>
      </c>
      <c r="J32" s="230">
        <v>5000</v>
      </c>
      <c r="K32" s="235">
        <f>K31</f>
        <v>90</v>
      </c>
      <c r="L32" s="233">
        <f t="shared" si="0"/>
        <v>854000</v>
      </c>
      <c r="M32" s="236">
        <f>8.18/1000</f>
        <v>8.1799999999999998E-3</v>
      </c>
      <c r="N32" s="237">
        <f t="shared" si="1"/>
        <v>6985.72</v>
      </c>
      <c r="O32" s="238">
        <f t="shared" si="2"/>
        <v>41914.32</v>
      </c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</row>
    <row r="33" spans="1:26" ht="150" x14ac:dyDescent="0.2">
      <c r="A33" s="230" t="s">
        <v>338</v>
      </c>
      <c r="B33" s="230" t="s">
        <v>313</v>
      </c>
      <c r="C33" s="230" t="s">
        <v>339</v>
      </c>
      <c r="D33" s="230"/>
      <c r="E33" s="230" t="s">
        <v>309</v>
      </c>
      <c r="F33" s="230">
        <v>100</v>
      </c>
      <c r="G33" s="230">
        <v>40</v>
      </c>
      <c r="H33" s="230">
        <v>30</v>
      </c>
      <c r="I33" s="230">
        <v>150</v>
      </c>
      <c r="J33" s="230">
        <v>20</v>
      </c>
      <c r="K33" s="235">
        <f>K32</f>
        <v>90</v>
      </c>
      <c r="L33" s="233">
        <f t="shared" si="0"/>
        <v>2120</v>
      </c>
      <c r="M33" s="236">
        <v>2.65</v>
      </c>
      <c r="N33" s="237">
        <f t="shared" si="1"/>
        <v>5618</v>
      </c>
      <c r="O33" s="238">
        <f t="shared" si="2"/>
        <v>33708</v>
      </c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</row>
    <row r="34" spans="1:26" ht="15.75" customHeight="1" x14ac:dyDescent="0.2">
      <c r="A34" s="532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2"/>
      <c r="N34" s="247">
        <f>SUM(N7:N33)</f>
        <v>203478.13999999998</v>
      </c>
      <c r="O34" s="238">
        <f>SUM(O7:O33)</f>
        <v>1220868.8400000001</v>
      </c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</row>
    <row r="35" spans="1:26" ht="15.75" customHeight="1" x14ac:dyDescent="0.2">
      <c r="A35" s="535"/>
      <c r="B35" s="535"/>
      <c r="C35" s="535"/>
      <c r="D35" s="535"/>
      <c r="E35" s="535"/>
      <c r="F35" s="535"/>
      <c r="G35" s="535"/>
      <c r="H35" s="535"/>
      <c r="I35" s="535"/>
      <c r="J35" s="535"/>
      <c r="K35" s="535"/>
      <c r="L35" s="535"/>
      <c r="M35" s="535"/>
      <c r="N35" s="249">
        <f>'ANEXO I – Planilha de Custo e F'!B29+'ANEXO I – Planilha de Custo e F'!B30+'ANEXO I – Planilha de Custo e F'!B31+'ANEXO I – Planilha de Custo e F'!B32+'ANEXO I – Planilha de Custo e F'!B33+'ANEXO I – Planilha de Custo e F'!B34+'ANEXO I – Planilha de Custo e F'!B35+'ANEXO I – Planilha de Custo e F'!B36+'ANEXO I – Planilha de Custo e F'!B37+'ANEXO I – Planilha de Custo e F'!B38+'ANEXO I – Planilha de Custo e F'!B39+'ANEXO I – Planilha de Custo e F'!B40</f>
        <v>447</v>
      </c>
      <c r="O35" s="230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</row>
    <row r="36" spans="1:26" ht="15.75" customHeight="1" x14ac:dyDescent="0.2">
      <c r="A36" s="250"/>
      <c r="B36" s="250"/>
      <c r="C36" s="250"/>
      <c r="D36" s="533" t="s">
        <v>340</v>
      </c>
      <c r="E36" s="533"/>
      <c r="F36" s="533"/>
      <c r="G36" s="533"/>
      <c r="H36" s="533"/>
      <c r="I36" s="533"/>
      <c r="J36" s="533"/>
      <c r="K36" s="533"/>
      <c r="L36" s="533"/>
      <c r="M36" s="533"/>
      <c r="N36" s="251">
        <f>N34/N35</f>
        <v>455.20836689038026</v>
      </c>
      <c r="O36" s="230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</row>
    <row r="37" spans="1:26" ht="15.75" customHeight="1" x14ac:dyDescent="0.2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</row>
    <row r="38" spans="1:26" ht="15" x14ac:dyDescent="0.2">
      <c r="A38" s="252"/>
      <c r="B38" s="253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</row>
    <row r="39" spans="1:26" ht="15.75" customHeight="1" x14ac:dyDescent="0.2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</row>
    <row r="40" spans="1:26" ht="15" x14ac:dyDescent="0.2">
      <c r="A40" s="252"/>
      <c r="B40" s="253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</row>
    <row r="41" spans="1:26" ht="15.75" customHeight="1" x14ac:dyDescent="0.2">
      <c r="A41" s="253"/>
      <c r="B41" s="253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</row>
    <row r="42" spans="1:26" ht="15.75" customHeight="1" x14ac:dyDescent="0.2">
      <c r="A42" s="253"/>
      <c r="B42" s="253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</row>
    <row r="43" spans="1:26" ht="15.75" customHeight="1" x14ac:dyDescent="0.2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</row>
    <row r="44" spans="1:26" ht="15.75" customHeight="1" x14ac:dyDescent="0.2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</row>
    <row r="45" spans="1:26" ht="15.75" customHeight="1" x14ac:dyDescent="0.2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</row>
    <row r="46" spans="1:26" ht="15.75" customHeight="1" x14ac:dyDescent="0.2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</row>
    <row r="47" spans="1:26" ht="15.75" customHeight="1" x14ac:dyDescent="0.2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</row>
    <row r="48" spans="1:26" ht="15.75" customHeight="1" x14ac:dyDescent="0.2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</row>
    <row r="49" spans="1:26" ht="15.75" customHeight="1" x14ac:dyDescent="0.2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</row>
    <row r="50" spans="1:26" ht="15.75" customHeight="1" x14ac:dyDescent="0.2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</row>
    <row r="51" spans="1:26" ht="15.75" customHeight="1" x14ac:dyDescent="0.2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</row>
    <row r="52" spans="1:26" ht="15.75" customHeight="1" x14ac:dyDescent="0.2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</row>
    <row r="53" spans="1:26" ht="15.75" customHeight="1" x14ac:dyDescent="0.2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</row>
    <row r="54" spans="1:26" ht="15.75" customHeight="1" x14ac:dyDescent="0.2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</row>
    <row r="55" spans="1:26" ht="15.75" customHeight="1" x14ac:dyDescent="0.2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</row>
    <row r="56" spans="1:26" ht="15.75" customHeight="1" x14ac:dyDescent="0.2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</row>
    <row r="57" spans="1:26" ht="15.75" customHeight="1" x14ac:dyDescent="0.2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</row>
    <row r="58" spans="1:26" ht="15.75" customHeight="1" x14ac:dyDescent="0.2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</row>
    <row r="59" spans="1:26" ht="15.75" customHeight="1" x14ac:dyDescent="0.2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</row>
    <row r="60" spans="1:26" ht="15.75" customHeight="1" x14ac:dyDescent="0.2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</row>
    <row r="61" spans="1:26" ht="15.75" customHeight="1" x14ac:dyDescent="0.2">
      <c r="A61" s="22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</row>
    <row r="62" spans="1:26" ht="15.75" customHeight="1" x14ac:dyDescent="0.2">
      <c r="A62" s="22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</row>
    <row r="63" spans="1:26" ht="15.75" customHeight="1" x14ac:dyDescent="0.2">
      <c r="A63" s="22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</row>
    <row r="64" spans="1:26" ht="15.75" customHeight="1" x14ac:dyDescent="0.2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</row>
    <row r="65" spans="1:26" ht="15.75" customHeight="1" x14ac:dyDescent="0.2">
      <c r="A65" s="224"/>
      <c r="B65" s="22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</row>
    <row r="66" spans="1:26" ht="15.75" customHeight="1" x14ac:dyDescent="0.2">
      <c r="A66" s="224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</row>
    <row r="67" spans="1:26" ht="15.75" customHeight="1" x14ac:dyDescent="0.2">
      <c r="A67" s="224"/>
      <c r="B67" s="22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</row>
    <row r="68" spans="1:26" ht="15.75" customHeight="1" x14ac:dyDescent="0.2">
      <c r="A68" s="224"/>
      <c r="B68" s="22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</row>
    <row r="69" spans="1:26" ht="15.75" customHeight="1" x14ac:dyDescent="0.2">
      <c r="A69" s="224"/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</row>
    <row r="70" spans="1:26" ht="15.75" customHeight="1" x14ac:dyDescent="0.2">
      <c r="A70" s="224"/>
      <c r="B70" s="22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</row>
    <row r="71" spans="1:26" ht="15.75" customHeight="1" x14ac:dyDescent="0.2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</row>
    <row r="72" spans="1:26" ht="15.75" customHeight="1" x14ac:dyDescent="0.2">
      <c r="A72" s="224"/>
      <c r="B72" s="224"/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</row>
    <row r="73" spans="1:26" ht="15.75" customHeight="1" x14ac:dyDescent="0.2">
      <c r="A73" s="224"/>
      <c r="B73" s="22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</row>
    <row r="74" spans="1:26" ht="15.75" customHeight="1" x14ac:dyDescent="0.2">
      <c r="A74" s="224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</row>
    <row r="75" spans="1:26" ht="15.75" customHeight="1" x14ac:dyDescent="0.2">
      <c r="A75" s="224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</row>
    <row r="76" spans="1:26" ht="15.75" customHeight="1" x14ac:dyDescent="0.2">
      <c r="A76" s="224"/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</row>
    <row r="77" spans="1:26" ht="15.75" customHeight="1" x14ac:dyDescent="0.2">
      <c r="A77" s="224"/>
      <c r="B77" s="22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</row>
    <row r="78" spans="1:26" ht="15.75" customHeight="1" x14ac:dyDescent="0.2">
      <c r="A78" s="224"/>
      <c r="B78" s="22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</row>
    <row r="79" spans="1:26" ht="15.75" customHeight="1" x14ac:dyDescent="0.2">
      <c r="A79" s="224"/>
      <c r="B79" s="224"/>
      <c r="C79" s="224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</row>
    <row r="80" spans="1:26" ht="15.75" customHeight="1" x14ac:dyDescent="0.2">
      <c r="A80" s="224"/>
      <c r="B80" s="22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</row>
    <row r="81" spans="1:26" ht="15.75" customHeight="1" x14ac:dyDescent="0.2">
      <c r="A81" s="224"/>
      <c r="B81" s="224"/>
      <c r="C81" s="224"/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</row>
    <row r="82" spans="1:26" ht="15.75" customHeight="1" x14ac:dyDescent="0.2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</row>
    <row r="83" spans="1:26" ht="15.75" customHeight="1" x14ac:dyDescent="0.2">
      <c r="A83" s="224"/>
      <c r="B83" s="224"/>
      <c r="C83" s="224"/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</row>
    <row r="84" spans="1:26" ht="15.75" customHeight="1" x14ac:dyDescent="0.2">
      <c r="A84" s="224"/>
      <c r="B84" s="22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</row>
    <row r="85" spans="1:26" ht="15.75" customHeight="1" x14ac:dyDescent="0.2">
      <c r="A85" s="224"/>
      <c r="B85" s="224"/>
      <c r="C85" s="224"/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</row>
    <row r="86" spans="1:26" ht="15.75" customHeight="1" x14ac:dyDescent="0.2">
      <c r="A86" s="224"/>
      <c r="B86" s="224"/>
      <c r="C86" s="224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</row>
    <row r="87" spans="1:26" ht="15.75" customHeight="1" x14ac:dyDescent="0.2">
      <c r="A87" s="224"/>
      <c r="B87" s="224"/>
      <c r="C87" s="224"/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</row>
    <row r="88" spans="1:26" ht="15.75" customHeight="1" x14ac:dyDescent="0.2">
      <c r="A88" s="224"/>
      <c r="B88" s="22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</row>
    <row r="89" spans="1:26" ht="15.75" customHeight="1" x14ac:dyDescent="0.2">
      <c r="A89" s="224"/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</row>
    <row r="90" spans="1:26" ht="15.75" customHeight="1" x14ac:dyDescent="0.2">
      <c r="A90" s="224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</row>
    <row r="91" spans="1:26" ht="15.75" customHeight="1" x14ac:dyDescent="0.2">
      <c r="A91" s="224"/>
      <c r="B91" s="224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</row>
    <row r="92" spans="1:26" ht="15.75" customHeight="1" x14ac:dyDescent="0.2">
      <c r="A92" s="224"/>
      <c r="B92" s="224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</row>
    <row r="93" spans="1:26" ht="15.75" customHeight="1" x14ac:dyDescent="0.2">
      <c r="A93" s="224"/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</row>
    <row r="94" spans="1:26" ht="15.75" customHeight="1" x14ac:dyDescent="0.2">
      <c r="A94" s="224"/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</row>
    <row r="95" spans="1:26" ht="15.7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</row>
    <row r="96" spans="1:26" ht="15.75" customHeight="1" x14ac:dyDescent="0.2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</row>
    <row r="97" spans="1:26" ht="15.75" customHeight="1" x14ac:dyDescent="0.2">
      <c r="A97" s="224"/>
      <c r="B97" s="22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</row>
    <row r="98" spans="1:26" ht="15.75" customHeight="1" x14ac:dyDescent="0.2">
      <c r="A98" s="224"/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</row>
    <row r="99" spans="1:26" ht="15.75" customHeight="1" x14ac:dyDescent="0.2">
      <c r="A99" s="224"/>
      <c r="B99" s="224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</row>
    <row r="100" spans="1:26" ht="15.75" customHeight="1" x14ac:dyDescent="0.2">
      <c r="A100" s="224"/>
      <c r="B100" s="224"/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</row>
    <row r="101" spans="1:26" ht="15.75" customHeight="1" x14ac:dyDescent="0.2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</row>
    <row r="102" spans="1:26" ht="15.75" customHeight="1" x14ac:dyDescent="0.2">
      <c r="A102" s="224"/>
      <c r="B102" s="224"/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</row>
    <row r="103" spans="1:26" ht="15.75" customHeight="1" x14ac:dyDescent="0.2">
      <c r="A103" s="224"/>
      <c r="B103" s="224"/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</row>
    <row r="104" spans="1:26" ht="15.75" customHeight="1" x14ac:dyDescent="0.2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</row>
    <row r="105" spans="1:26" ht="15.75" customHeight="1" x14ac:dyDescent="0.2">
      <c r="A105" s="224"/>
      <c r="B105" s="224"/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</row>
    <row r="106" spans="1:26" ht="15.75" customHeight="1" x14ac:dyDescent="0.2">
      <c r="A106" s="224"/>
      <c r="B106" s="224"/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</row>
    <row r="107" spans="1:26" ht="15.75" customHeight="1" x14ac:dyDescent="0.2">
      <c r="A107" s="224"/>
      <c r="B107" s="22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</row>
    <row r="108" spans="1:26" ht="15.75" customHeight="1" x14ac:dyDescent="0.2">
      <c r="A108" s="224"/>
      <c r="B108" s="224"/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</row>
    <row r="109" spans="1:26" ht="15.75" customHeight="1" x14ac:dyDescent="0.2">
      <c r="A109" s="224"/>
      <c r="B109" s="224"/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</row>
    <row r="110" spans="1:26" ht="15.75" customHeight="1" x14ac:dyDescent="0.2">
      <c r="A110" s="224"/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</row>
    <row r="111" spans="1:26" ht="15.75" customHeight="1" x14ac:dyDescent="0.2">
      <c r="A111" s="224"/>
      <c r="B111" s="224"/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</row>
    <row r="112" spans="1:26" ht="15.75" customHeight="1" x14ac:dyDescent="0.2">
      <c r="A112" s="224"/>
      <c r="B112" s="224"/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</row>
    <row r="113" spans="1:26" ht="15.75" customHeight="1" x14ac:dyDescent="0.2">
      <c r="A113" s="224"/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</row>
    <row r="114" spans="1:26" ht="15.75" customHeight="1" x14ac:dyDescent="0.2">
      <c r="A114" s="224"/>
      <c r="B114" s="22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</row>
    <row r="115" spans="1:26" ht="15.75" customHeight="1" x14ac:dyDescent="0.2">
      <c r="A115" s="224"/>
      <c r="B115" s="224"/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</row>
    <row r="116" spans="1:26" ht="15.75" customHeight="1" x14ac:dyDescent="0.2">
      <c r="A116" s="224"/>
      <c r="B116" s="224"/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</row>
    <row r="117" spans="1:26" ht="15.75" customHeight="1" x14ac:dyDescent="0.2">
      <c r="A117" s="224"/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</row>
    <row r="118" spans="1:26" ht="15.75" customHeight="1" x14ac:dyDescent="0.2">
      <c r="A118" s="224"/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</row>
    <row r="119" spans="1:26" ht="15.75" customHeight="1" x14ac:dyDescent="0.2">
      <c r="A119" s="224"/>
      <c r="B119" s="22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</row>
    <row r="120" spans="1:26" ht="15.75" customHeight="1" x14ac:dyDescent="0.2">
      <c r="A120" s="224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</row>
    <row r="121" spans="1:26" ht="15.75" customHeight="1" x14ac:dyDescent="0.2">
      <c r="A121" s="224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</row>
    <row r="122" spans="1:26" ht="15.75" customHeight="1" x14ac:dyDescent="0.2">
      <c r="A122" s="224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</row>
    <row r="123" spans="1:26" ht="15.75" customHeight="1" x14ac:dyDescent="0.2">
      <c r="A123" s="224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</row>
    <row r="124" spans="1:26" ht="15.75" customHeight="1" x14ac:dyDescent="0.2">
      <c r="A124" s="224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</row>
    <row r="125" spans="1:26" ht="15.75" customHeight="1" x14ac:dyDescent="0.2">
      <c r="A125" s="224"/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</row>
    <row r="126" spans="1:26" ht="15.75" customHeight="1" x14ac:dyDescent="0.2">
      <c r="A126" s="224"/>
      <c r="B126" s="224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</row>
    <row r="127" spans="1:26" ht="15.75" customHeight="1" x14ac:dyDescent="0.2">
      <c r="A127" s="224"/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</row>
    <row r="128" spans="1:26" ht="15.75" customHeight="1" x14ac:dyDescent="0.2">
      <c r="A128" s="224"/>
      <c r="B128" s="224"/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</row>
    <row r="129" spans="1:26" ht="15.75" customHeight="1" x14ac:dyDescent="0.2">
      <c r="A129" s="224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</row>
    <row r="130" spans="1:26" ht="15.75" customHeight="1" x14ac:dyDescent="0.2">
      <c r="A130" s="224"/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</row>
    <row r="131" spans="1:26" ht="15.75" customHeight="1" x14ac:dyDescent="0.2">
      <c r="A131" s="224"/>
      <c r="B131" s="224"/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</row>
    <row r="132" spans="1:26" ht="15.75" customHeight="1" x14ac:dyDescent="0.2">
      <c r="A132" s="224"/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</row>
    <row r="133" spans="1:26" ht="15.75" customHeight="1" x14ac:dyDescent="0.2">
      <c r="A133" s="224"/>
      <c r="B133" s="224"/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</row>
    <row r="134" spans="1:26" ht="15.75" customHeight="1" x14ac:dyDescent="0.2">
      <c r="A134" s="224"/>
      <c r="B134" s="224"/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</row>
    <row r="135" spans="1:26" ht="15.75" customHeight="1" x14ac:dyDescent="0.2">
      <c r="A135" s="224"/>
      <c r="B135" s="224"/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</row>
    <row r="136" spans="1:26" ht="15.75" customHeight="1" x14ac:dyDescent="0.2">
      <c r="A136" s="224"/>
      <c r="B136" s="224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</row>
    <row r="137" spans="1:26" ht="15.75" customHeight="1" x14ac:dyDescent="0.2">
      <c r="A137" s="224"/>
      <c r="B137" s="224"/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</row>
    <row r="138" spans="1:26" ht="15.75" customHeight="1" x14ac:dyDescent="0.2">
      <c r="A138" s="224"/>
      <c r="B138" s="224"/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</row>
    <row r="139" spans="1:26" ht="15.75" customHeight="1" x14ac:dyDescent="0.2">
      <c r="A139" s="224"/>
      <c r="B139" s="224"/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</row>
    <row r="140" spans="1:26" ht="15.75" customHeight="1" x14ac:dyDescent="0.2">
      <c r="A140" s="224"/>
      <c r="B140" s="224"/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</row>
    <row r="141" spans="1:26" ht="15.75" customHeight="1" x14ac:dyDescent="0.2">
      <c r="A141" s="224"/>
      <c r="B141" s="224"/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</row>
    <row r="142" spans="1:26" ht="15.75" customHeight="1" x14ac:dyDescent="0.2">
      <c r="A142" s="224"/>
      <c r="B142" s="224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</row>
    <row r="143" spans="1:26" ht="15.75" customHeight="1" x14ac:dyDescent="0.2">
      <c r="A143" s="224"/>
      <c r="B143" s="22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</row>
    <row r="144" spans="1:26" ht="15.75" customHeight="1" x14ac:dyDescent="0.2">
      <c r="A144" s="224"/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</row>
    <row r="145" spans="1:26" ht="15.75" customHeight="1" x14ac:dyDescent="0.2">
      <c r="A145" s="224"/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</row>
    <row r="146" spans="1:26" ht="15.75" customHeight="1" x14ac:dyDescent="0.2">
      <c r="A146" s="224"/>
      <c r="B146" s="22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</row>
    <row r="147" spans="1:26" ht="15.75" customHeight="1" x14ac:dyDescent="0.2">
      <c r="A147" s="224"/>
      <c r="B147" s="22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</row>
    <row r="148" spans="1:26" ht="15.75" customHeight="1" x14ac:dyDescent="0.2">
      <c r="A148" s="224"/>
      <c r="B148" s="22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</row>
    <row r="149" spans="1:26" ht="15.75" customHeight="1" x14ac:dyDescent="0.2">
      <c r="A149" s="224"/>
      <c r="B149" s="224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</row>
    <row r="150" spans="1:26" ht="15.75" customHeight="1" x14ac:dyDescent="0.2">
      <c r="A150" s="224"/>
      <c r="B150" s="22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</row>
    <row r="151" spans="1:26" ht="15.75" customHeight="1" x14ac:dyDescent="0.2">
      <c r="A151" s="224"/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</row>
    <row r="152" spans="1:26" ht="15.75" customHeight="1" x14ac:dyDescent="0.2">
      <c r="A152" s="22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</row>
    <row r="153" spans="1:26" ht="15.75" customHeight="1" x14ac:dyDescent="0.2">
      <c r="A153" s="224"/>
      <c r="B153" s="22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</row>
    <row r="154" spans="1:26" ht="15.75" customHeight="1" x14ac:dyDescent="0.2">
      <c r="A154" s="224"/>
      <c r="B154" s="22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</row>
    <row r="155" spans="1:26" ht="15.75" customHeight="1" x14ac:dyDescent="0.2">
      <c r="A155" s="224"/>
      <c r="B155" s="22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</row>
    <row r="156" spans="1:26" ht="15.75" customHeight="1" x14ac:dyDescent="0.2">
      <c r="A156" s="224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</row>
    <row r="157" spans="1:26" ht="15.75" customHeight="1" x14ac:dyDescent="0.2">
      <c r="A157" s="224"/>
      <c r="B157" s="22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</row>
    <row r="158" spans="1:26" ht="15.75" customHeight="1" x14ac:dyDescent="0.2">
      <c r="A158" s="224"/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</row>
    <row r="159" spans="1:26" ht="15.75" customHeight="1" x14ac:dyDescent="0.2">
      <c r="A159" s="224"/>
      <c r="B159" s="224"/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</row>
    <row r="160" spans="1:26" ht="15.75" customHeight="1" x14ac:dyDescent="0.2">
      <c r="A160" s="224"/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5.75" customHeight="1" x14ac:dyDescent="0.2">
      <c r="A161" s="224"/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5.75" customHeight="1" x14ac:dyDescent="0.2">
      <c r="A162" s="224"/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</row>
    <row r="163" spans="1:26" ht="15.75" customHeight="1" x14ac:dyDescent="0.2">
      <c r="A163" s="224"/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</row>
    <row r="164" spans="1:26" ht="15.75" customHeight="1" x14ac:dyDescent="0.2">
      <c r="A164" s="224"/>
      <c r="B164" s="22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</row>
    <row r="165" spans="1:26" ht="15.75" customHeight="1" x14ac:dyDescent="0.2">
      <c r="A165" s="224"/>
      <c r="B165" s="22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</row>
    <row r="166" spans="1:26" ht="15.75" customHeight="1" x14ac:dyDescent="0.2">
      <c r="A166" s="224"/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</row>
    <row r="167" spans="1:26" ht="15.75" customHeight="1" x14ac:dyDescent="0.2">
      <c r="A167" s="224"/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</row>
    <row r="168" spans="1:26" ht="15.75" customHeight="1" x14ac:dyDescent="0.2">
      <c r="A168" s="224"/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</row>
    <row r="169" spans="1:26" ht="15.75" customHeight="1" x14ac:dyDescent="0.2">
      <c r="A169" s="224"/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</row>
    <row r="170" spans="1:26" ht="15.75" customHeight="1" x14ac:dyDescent="0.2">
      <c r="A170" s="224"/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</row>
    <row r="171" spans="1:26" ht="15.75" customHeight="1" x14ac:dyDescent="0.2">
      <c r="A171" s="224"/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</row>
    <row r="172" spans="1:26" ht="15.75" customHeight="1" x14ac:dyDescent="0.2">
      <c r="A172" s="224"/>
      <c r="B172" s="224"/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</row>
    <row r="173" spans="1:26" ht="15.75" customHeight="1" x14ac:dyDescent="0.2">
      <c r="A173" s="22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</row>
    <row r="174" spans="1:26" ht="15.75" customHeight="1" x14ac:dyDescent="0.2">
      <c r="A174" s="224"/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</row>
    <row r="175" spans="1:26" ht="15.75" customHeight="1" x14ac:dyDescent="0.2">
      <c r="A175" s="224"/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</row>
    <row r="176" spans="1:26" ht="15.75" customHeight="1" x14ac:dyDescent="0.2">
      <c r="A176" s="224"/>
      <c r="B176" s="22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</row>
    <row r="177" spans="1:26" ht="15.75" customHeight="1" x14ac:dyDescent="0.2">
      <c r="A177" s="224"/>
      <c r="B177" s="22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</row>
    <row r="178" spans="1:26" ht="15.75" customHeight="1" x14ac:dyDescent="0.2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</row>
    <row r="179" spans="1:26" ht="15.75" customHeight="1" x14ac:dyDescent="0.2">
      <c r="A179" s="224"/>
      <c r="B179" s="224"/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</row>
    <row r="180" spans="1:26" ht="15.75" customHeight="1" x14ac:dyDescent="0.2">
      <c r="A180" s="224"/>
      <c r="B180" s="224"/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</row>
    <row r="181" spans="1:26" ht="15.75" customHeight="1" x14ac:dyDescent="0.2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</row>
    <row r="182" spans="1:26" ht="15.75" customHeight="1" x14ac:dyDescent="0.2">
      <c r="A182" s="224"/>
      <c r="B182" s="22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</row>
    <row r="183" spans="1:26" ht="15.75" customHeight="1" x14ac:dyDescent="0.2">
      <c r="A183" s="224"/>
      <c r="B183" s="22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</row>
    <row r="184" spans="1:26" ht="15.75" customHeight="1" x14ac:dyDescent="0.2">
      <c r="A184" s="224"/>
      <c r="B184" s="22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</row>
    <row r="185" spans="1:26" ht="15.75" customHeight="1" x14ac:dyDescent="0.2">
      <c r="A185" s="224"/>
      <c r="B185" s="22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</row>
    <row r="186" spans="1:26" ht="15.75" customHeight="1" x14ac:dyDescent="0.2">
      <c r="A186" s="224"/>
      <c r="B186" s="22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</row>
    <row r="187" spans="1:26" ht="15.75" customHeight="1" x14ac:dyDescent="0.2">
      <c r="A187" s="224"/>
      <c r="B187" s="22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</row>
    <row r="188" spans="1:26" ht="15.75" customHeight="1" x14ac:dyDescent="0.2">
      <c r="A188" s="224"/>
      <c r="B188" s="22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</row>
    <row r="189" spans="1:26" ht="15.75" customHeight="1" x14ac:dyDescent="0.2">
      <c r="A189" s="224"/>
      <c r="B189" s="224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</row>
    <row r="190" spans="1:26" ht="15.75" customHeight="1" x14ac:dyDescent="0.2">
      <c r="A190" s="224"/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</row>
    <row r="191" spans="1:26" ht="15.75" customHeight="1" x14ac:dyDescent="0.2">
      <c r="A191" s="224"/>
      <c r="B191" s="224"/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</row>
    <row r="192" spans="1:26" ht="15.75" customHeight="1" x14ac:dyDescent="0.2">
      <c r="A192" s="224"/>
      <c r="B192" s="224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</row>
    <row r="193" spans="1:26" ht="15.75" customHeight="1" x14ac:dyDescent="0.2">
      <c r="A193" s="224"/>
      <c r="B193" s="224"/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</row>
    <row r="194" spans="1:26" ht="15.75" customHeight="1" x14ac:dyDescent="0.2">
      <c r="A194" s="224"/>
      <c r="B194" s="224"/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</row>
    <row r="195" spans="1:26" ht="15.75" customHeight="1" x14ac:dyDescent="0.2">
      <c r="A195" s="224"/>
      <c r="B195" s="224"/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</row>
    <row r="196" spans="1:26" ht="15.75" customHeight="1" x14ac:dyDescent="0.2">
      <c r="A196" s="224"/>
      <c r="B196" s="224"/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</row>
    <row r="197" spans="1:26" ht="15.75" customHeight="1" x14ac:dyDescent="0.2">
      <c r="A197" s="224"/>
      <c r="B197" s="224"/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</row>
    <row r="198" spans="1:26" ht="15.75" customHeight="1" x14ac:dyDescent="0.2">
      <c r="A198" s="224"/>
      <c r="B198" s="224"/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</row>
    <row r="199" spans="1:26" ht="15.75" customHeight="1" x14ac:dyDescent="0.2">
      <c r="A199" s="224"/>
      <c r="B199" s="224"/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</row>
    <row r="200" spans="1:26" ht="15.75" customHeight="1" x14ac:dyDescent="0.2">
      <c r="A200" s="224"/>
      <c r="B200" s="224"/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</row>
    <row r="201" spans="1:26" ht="15.75" customHeight="1" x14ac:dyDescent="0.2">
      <c r="A201" s="224"/>
      <c r="B201" s="224"/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</row>
    <row r="202" spans="1:26" ht="15.75" customHeight="1" x14ac:dyDescent="0.2">
      <c r="A202" s="224"/>
      <c r="B202" s="224"/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</row>
    <row r="203" spans="1:26" ht="15.75" customHeight="1" x14ac:dyDescent="0.2">
      <c r="A203" s="224"/>
      <c r="B203" s="224"/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</row>
    <row r="204" spans="1:26" ht="15.75" customHeight="1" x14ac:dyDescent="0.2">
      <c r="A204" s="224"/>
      <c r="B204" s="224"/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</row>
    <row r="205" spans="1:26" ht="15.75" customHeight="1" x14ac:dyDescent="0.2">
      <c r="A205" s="224"/>
      <c r="B205" s="224"/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</row>
    <row r="206" spans="1:26" ht="15.75" customHeight="1" x14ac:dyDescent="0.2">
      <c r="A206" s="224"/>
      <c r="B206" s="224"/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</row>
    <row r="207" spans="1:26" ht="15.75" customHeight="1" x14ac:dyDescent="0.2">
      <c r="A207" s="224"/>
      <c r="B207" s="22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</row>
    <row r="208" spans="1:26" ht="15.75" customHeight="1" x14ac:dyDescent="0.2">
      <c r="A208" s="224"/>
      <c r="B208" s="224"/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</row>
    <row r="209" spans="1:26" ht="15.75" customHeight="1" x14ac:dyDescent="0.2">
      <c r="A209" s="224"/>
      <c r="B209" s="224"/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</row>
    <row r="210" spans="1:26" ht="15.75" customHeight="1" x14ac:dyDescent="0.2">
      <c r="A210" s="224"/>
      <c r="B210" s="224"/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</row>
    <row r="211" spans="1:26" ht="15.75" customHeight="1" x14ac:dyDescent="0.2">
      <c r="A211" s="224"/>
      <c r="B211" s="224"/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</row>
    <row r="212" spans="1:26" ht="15.75" customHeight="1" x14ac:dyDescent="0.2">
      <c r="A212" s="224"/>
      <c r="B212" s="224"/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</row>
    <row r="213" spans="1:26" ht="15.75" customHeight="1" x14ac:dyDescent="0.2">
      <c r="A213" s="224"/>
      <c r="B213" s="224"/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4"/>
      <c r="Z213" s="224"/>
    </row>
    <row r="214" spans="1:26" ht="15.75" customHeight="1" x14ac:dyDescent="0.2">
      <c r="A214" s="224"/>
      <c r="B214" s="224"/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4"/>
      <c r="Z214" s="224"/>
    </row>
    <row r="215" spans="1:26" ht="15.75" customHeight="1" x14ac:dyDescent="0.2">
      <c r="A215" s="224"/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4"/>
      <c r="Z215" s="224"/>
    </row>
    <row r="216" spans="1:26" ht="15.75" customHeight="1" x14ac:dyDescent="0.2">
      <c r="A216" s="224"/>
      <c r="B216" s="22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</row>
    <row r="217" spans="1:26" ht="15.75" customHeight="1" x14ac:dyDescent="0.2">
      <c r="A217" s="224"/>
      <c r="B217" s="224"/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</row>
    <row r="218" spans="1:26" ht="15.75" customHeight="1" x14ac:dyDescent="0.2">
      <c r="A218" s="224"/>
      <c r="B218" s="224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</row>
    <row r="219" spans="1:26" ht="15.75" customHeight="1" x14ac:dyDescent="0.2">
      <c r="A219" s="224"/>
      <c r="B219" s="224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</row>
    <row r="220" spans="1:26" ht="15.75" customHeight="1" x14ac:dyDescent="0.2">
      <c r="A220" s="224"/>
      <c r="B220" s="224"/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</row>
    <row r="221" spans="1:26" ht="15.75" customHeight="1" x14ac:dyDescent="0.2">
      <c r="A221" s="224"/>
      <c r="B221" s="224"/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</row>
    <row r="222" spans="1:26" ht="15.75" customHeight="1" x14ac:dyDescent="0.2">
      <c r="A222" s="224"/>
      <c r="B222" s="224"/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</row>
    <row r="223" spans="1:26" ht="15.75" customHeight="1" x14ac:dyDescent="0.2">
      <c r="A223" s="224"/>
      <c r="B223" s="224"/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</row>
    <row r="224" spans="1:26" ht="15.75" customHeight="1" x14ac:dyDescent="0.2">
      <c r="A224" s="224"/>
      <c r="B224" s="224"/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</row>
    <row r="225" spans="1:26" ht="15.75" customHeight="1" x14ac:dyDescent="0.2">
      <c r="A225" s="224"/>
      <c r="B225" s="224"/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</row>
    <row r="226" spans="1:26" ht="15.75" customHeight="1" x14ac:dyDescent="0.2">
      <c r="A226" s="224"/>
      <c r="B226" s="224"/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</row>
    <row r="227" spans="1:26" ht="15.75" customHeight="1" x14ac:dyDescent="0.2">
      <c r="A227" s="224"/>
      <c r="B227" s="224"/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</row>
    <row r="228" spans="1:26" ht="15.75" customHeight="1" x14ac:dyDescent="0.2">
      <c r="A228" s="224"/>
      <c r="B228" s="224"/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</row>
    <row r="229" spans="1:26" ht="15.75" customHeight="1" x14ac:dyDescent="0.2">
      <c r="A229" s="224"/>
      <c r="B229" s="224"/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4"/>
      <c r="Z229" s="224"/>
    </row>
    <row r="230" spans="1:26" ht="15.75" customHeight="1" x14ac:dyDescent="0.2">
      <c r="A230" s="224"/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4"/>
      <c r="Z230" s="224"/>
    </row>
    <row r="231" spans="1:26" ht="15.75" customHeight="1" x14ac:dyDescent="0.2">
      <c r="A231" s="224"/>
      <c r="B231" s="22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4"/>
      <c r="Z231" s="224"/>
    </row>
    <row r="232" spans="1:26" ht="15.75" customHeight="1" x14ac:dyDescent="0.2">
      <c r="A232" s="224"/>
      <c r="B232" s="224"/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</row>
    <row r="233" spans="1:26" ht="15.75" customHeight="1" x14ac:dyDescent="0.2">
      <c r="A233" s="224"/>
      <c r="B233" s="224"/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4"/>
      <c r="Z233" s="224"/>
    </row>
    <row r="234" spans="1:26" ht="15.75" customHeight="1" x14ac:dyDescent="0.2">
      <c r="A234" s="224"/>
      <c r="B234" s="224"/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4"/>
      <c r="Z234" s="224"/>
    </row>
    <row r="235" spans="1:26" ht="15.75" customHeight="1" x14ac:dyDescent="0.2">
      <c r="A235" s="224"/>
      <c r="B235" s="224"/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4"/>
      <c r="Z235" s="224"/>
    </row>
    <row r="236" spans="1:26" ht="15.75" customHeight="1" x14ac:dyDescent="0.2">
      <c r="A236" s="224"/>
      <c r="B236" s="224"/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4"/>
      <c r="Z236" s="224"/>
    </row>
    <row r="237" spans="1:26" ht="15.75" customHeight="1" x14ac:dyDescent="0.2">
      <c r="A237" s="224"/>
      <c r="B237" s="224"/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15.75" customHeight="1" x14ac:dyDescent="0.2">
      <c r="A238" s="224"/>
      <c r="B238" s="224"/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4"/>
      <c r="Z238" s="224"/>
    </row>
    <row r="239" spans="1:26" ht="15.75" customHeight="1" x14ac:dyDescent="0.2">
      <c r="A239" s="224"/>
      <c r="B239" s="224"/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4"/>
      <c r="Z239" s="224"/>
    </row>
    <row r="240" spans="1:26" ht="15.75" customHeight="1" x14ac:dyDescent="0.2">
      <c r="A240" s="224"/>
      <c r="B240" s="224"/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24"/>
      <c r="S240" s="224"/>
      <c r="T240" s="224"/>
      <c r="U240" s="224"/>
      <c r="V240" s="224"/>
      <c r="W240" s="224"/>
      <c r="X240" s="224"/>
      <c r="Y240" s="224"/>
      <c r="Z240" s="224"/>
    </row>
    <row r="241" spans="1:26" ht="15.75" customHeight="1" x14ac:dyDescent="0.2">
      <c r="A241" s="224"/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4"/>
      <c r="Z241" s="224"/>
    </row>
    <row r="242" spans="1:26" ht="15.75" customHeight="1" x14ac:dyDescent="0.2">
      <c r="A242" s="224"/>
      <c r="B242" s="224"/>
      <c r="C242" s="224"/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4"/>
      <c r="Z242" s="224"/>
    </row>
    <row r="243" spans="1:26" ht="15.75" customHeight="1" x14ac:dyDescent="0.2">
      <c r="A243" s="224"/>
      <c r="B243" s="224"/>
      <c r="C243" s="224"/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4"/>
      <c r="Z243" s="224"/>
    </row>
    <row r="244" spans="1:26" ht="15.75" customHeight="1" x14ac:dyDescent="0.2">
      <c r="A244" s="224"/>
      <c r="B244" s="224"/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4"/>
      <c r="Z244" s="224"/>
    </row>
    <row r="245" spans="1:26" ht="15.75" customHeight="1" x14ac:dyDescent="0.2">
      <c r="A245" s="224"/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</row>
    <row r="246" spans="1:26" ht="15.75" customHeight="1" x14ac:dyDescent="0.2">
      <c r="A246" s="224"/>
      <c r="B246" s="224"/>
      <c r="C246" s="224"/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</row>
    <row r="247" spans="1:26" ht="15.75" customHeight="1" x14ac:dyDescent="0.2">
      <c r="A247" s="224"/>
      <c r="B247" s="224"/>
      <c r="C247" s="224"/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4"/>
      <c r="Z247" s="224"/>
    </row>
    <row r="248" spans="1:26" ht="15.75" customHeight="1" x14ac:dyDescent="0.2">
      <c r="A248" s="224"/>
      <c r="B248" s="224"/>
      <c r="C248" s="224"/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15.75" customHeight="1" x14ac:dyDescent="0.2">
      <c r="A249" s="224"/>
      <c r="B249" s="224"/>
      <c r="C249" s="224"/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4"/>
      <c r="Z249" s="224"/>
    </row>
    <row r="250" spans="1:26" ht="15.75" customHeight="1" x14ac:dyDescent="0.2">
      <c r="A250" s="224"/>
      <c r="B250" s="224"/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4"/>
      <c r="Z250" s="224"/>
    </row>
    <row r="251" spans="1:26" ht="15.75" customHeight="1" x14ac:dyDescent="0.2">
      <c r="A251" s="224"/>
      <c r="B251" s="224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4"/>
      <c r="Z251" s="224"/>
    </row>
    <row r="252" spans="1:26" ht="15.75" customHeight="1" x14ac:dyDescent="0.2">
      <c r="A252" s="224"/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4"/>
      <c r="Z252" s="224"/>
    </row>
    <row r="253" spans="1:26" ht="15.75" customHeight="1" x14ac:dyDescent="0.2">
      <c r="A253" s="224"/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4"/>
      <c r="Z253" s="224"/>
    </row>
    <row r="254" spans="1:26" ht="15.75" customHeight="1" x14ac:dyDescent="0.2">
      <c r="A254" s="224"/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  <c r="Z254" s="224"/>
    </row>
    <row r="255" spans="1:26" ht="15.75" customHeight="1" x14ac:dyDescent="0.2">
      <c r="A255" s="224"/>
      <c r="B255" s="224"/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24"/>
      <c r="S255" s="224"/>
      <c r="T255" s="224"/>
      <c r="U255" s="224"/>
      <c r="V255" s="224"/>
      <c r="W255" s="224"/>
      <c r="X255" s="224"/>
      <c r="Y255" s="224"/>
      <c r="Z255" s="224"/>
    </row>
    <row r="256" spans="1:26" ht="15.75" customHeight="1" x14ac:dyDescent="0.2">
      <c r="A256" s="224"/>
      <c r="B256" s="224"/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4"/>
      <c r="Z256" s="224"/>
    </row>
    <row r="257" spans="1:26" ht="15.75" customHeight="1" x14ac:dyDescent="0.2">
      <c r="A257" s="224"/>
      <c r="B257" s="224"/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4"/>
      <c r="Z257" s="224"/>
    </row>
    <row r="258" spans="1:26" ht="15.75" customHeight="1" x14ac:dyDescent="0.2">
      <c r="A258" s="224"/>
      <c r="B258" s="224"/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</row>
    <row r="259" spans="1:26" ht="15.75" customHeight="1" x14ac:dyDescent="0.2">
      <c r="A259" s="224"/>
      <c r="B259" s="224"/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</row>
    <row r="260" spans="1:26" ht="15.75" customHeight="1" x14ac:dyDescent="0.2">
      <c r="A260" s="224"/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</row>
    <row r="261" spans="1:26" ht="15.75" customHeight="1" x14ac:dyDescent="0.2">
      <c r="A261" s="224"/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</row>
    <row r="262" spans="1:26" ht="15.75" customHeight="1" x14ac:dyDescent="0.2">
      <c r="A262" s="224"/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</row>
    <row r="263" spans="1:26" ht="15.75" customHeight="1" x14ac:dyDescent="0.2">
      <c r="A263" s="224"/>
      <c r="B263" s="224"/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</row>
    <row r="264" spans="1:26" ht="15.75" customHeight="1" x14ac:dyDescent="0.2">
      <c r="A264" s="224"/>
      <c r="B264" s="224"/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</row>
    <row r="265" spans="1:26" ht="15.75" customHeight="1" x14ac:dyDescent="0.2">
      <c r="A265" s="224"/>
      <c r="B265" s="224"/>
      <c r="C265" s="224"/>
      <c r="D265" s="224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</row>
    <row r="266" spans="1:26" ht="15.75" customHeight="1" x14ac:dyDescent="0.2">
      <c r="A266" s="224"/>
      <c r="B266" s="224"/>
      <c r="C266" s="224"/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</row>
    <row r="267" spans="1:26" ht="15.75" customHeight="1" x14ac:dyDescent="0.2">
      <c r="A267" s="224"/>
      <c r="B267" s="22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  <c r="Z267" s="224"/>
    </row>
    <row r="268" spans="1:26" ht="15.75" customHeight="1" x14ac:dyDescent="0.2">
      <c r="A268" s="224"/>
      <c r="B268" s="224"/>
      <c r="C268" s="224"/>
      <c r="D268" s="224"/>
      <c r="E268" s="224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</row>
    <row r="269" spans="1:26" ht="15.75" customHeight="1" x14ac:dyDescent="0.2">
      <c r="A269" s="224"/>
      <c r="B269" s="224"/>
      <c r="C269" s="224"/>
      <c r="D269" s="224"/>
      <c r="E269" s="224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</row>
    <row r="270" spans="1:26" ht="15.75" customHeight="1" x14ac:dyDescent="0.2">
      <c r="A270" s="224"/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  <c r="P270" s="224"/>
      <c r="Q270" s="224"/>
      <c r="R270" s="224"/>
      <c r="S270" s="224"/>
      <c r="T270" s="224"/>
      <c r="U270" s="224"/>
      <c r="V270" s="224"/>
      <c r="W270" s="224"/>
      <c r="X270" s="224"/>
      <c r="Y270" s="224"/>
      <c r="Z270" s="224"/>
    </row>
    <row r="271" spans="1:26" ht="15.75" customHeight="1" x14ac:dyDescent="0.2">
      <c r="A271" s="224"/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224"/>
      <c r="X271" s="224"/>
      <c r="Y271" s="224"/>
      <c r="Z271" s="224"/>
    </row>
    <row r="272" spans="1:26" ht="15.75" customHeight="1" x14ac:dyDescent="0.2">
      <c r="A272" s="224"/>
      <c r="B272" s="224"/>
      <c r="C272" s="224"/>
      <c r="D272" s="224"/>
      <c r="E272" s="224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</row>
    <row r="273" spans="1:26" ht="15.75" customHeight="1" x14ac:dyDescent="0.2">
      <c r="A273" s="224"/>
      <c r="B273" s="224"/>
      <c r="C273" s="224"/>
      <c r="D273" s="224"/>
      <c r="E273" s="224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</row>
    <row r="274" spans="1:26" ht="15.75" customHeight="1" x14ac:dyDescent="0.2">
      <c r="A274" s="224"/>
      <c r="B274" s="224"/>
      <c r="C274" s="224"/>
      <c r="D274" s="224"/>
      <c r="E274" s="224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</row>
    <row r="275" spans="1:26" ht="15.75" customHeight="1" x14ac:dyDescent="0.2">
      <c r="A275" s="224"/>
      <c r="B275" s="224"/>
      <c r="C275" s="224"/>
      <c r="D275" s="224"/>
      <c r="E275" s="224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</row>
    <row r="276" spans="1:26" ht="15.75" customHeight="1" x14ac:dyDescent="0.2">
      <c r="A276" s="224"/>
      <c r="B276" s="22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</row>
    <row r="277" spans="1:26" ht="15.75" customHeight="1" x14ac:dyDescent="0.2">
      <c r="A277" s="224"/>
      <c r="B277" s="224"/>
      <c r="C277" s="224"/>
      <c r="D277" s="224"/>
      <c r="E277" s="224"/>
      <c r="F277" s="224"/>
      <c r="G277" s="224"/>
      <c r="H277" s="224"/>
      <c r="I277" s="224"/>
      <c r="J277" s="224"/>
      <c r="K277" s="224"/>
      <c r="L277" s="224"/>
      <c r="M277" s="224"/>
      <c r="N277" s="224"/>
      <c r="O277" s="224"/>
      <c r="P277" s="224"/>
      <c r="Q277" s="224"/>
      <c r="R277" s="224"/>
      <c r="S277" s="224"/>
      <c r="T277" s="224"/>
      <c r="U277" s="224"/>
      <c r="V277" s="224"/>
      <c r="W277" s="224"/>
      <c r="X277" s="224"/>
      <c r="Y277" s="224"/>
      <c r="Z277" s="224"/>
    </row>
    <row r="278" spans="1:26" ht="15.75" customHeight="1" x14ac:dyDescent="0.2">
      <c r="A278" s="224"/>
      <c r="B278" s="224"/>
      <c r="C278" s="224"/>
      <c r="D278" s="224"/>
      <c r="E278" s="224"/>
      <c r="F278" s="224"/>
      <c r="G278" s="224"/>
      <c r="H278" s="224"/>
      <c r="I278" s="224"/>
      <c r="J278" s="224"/>
      <c r="K278" s="224"/>
      <c r="L278" s="224"/>
      <c r="M278" s="224"/>
      <c r="N278" s="224"/>
      <c r="O278" s="224"/>
      <c r="P278" s="224"/>
      <c r="Q278" s="224"/>
      <c r="R278" s="224"/>
      <c r="S278" s="224"/>
      <c r="T278" s="224"/>
      <c r="U278" s="224"/>
      <c r="V278" s="224"/>
      <c r="W278" s="224"/>
      <c r="X278" s="224"/>
      <c r="Y278" s="224"/>
      <c r="Z278" s="224"/>
    </row>
    <row r="279" spans="1:26" ht="15.75" customHeight="1" x14ac:dyDescent="0.2">
      <c r="A279" s="224"/>
      <c r="B279" s="224"/>
      <c r="C279" s="224"/>
      <c r="D279" s="224"/>
      <c r="E279" s="224"/>
      <c r="F279" s="224"/>
      <c r="G279" s="224"/>
      <c r="H279" s="224"/>
      <c r="I279" s="224"/>
      <c r="J279" s="224"/>
      <c r="K279" s="224"/>
      <c r="L279" s="224"/>
      <c r="M279" s="224"/>
      <c r="N279" s="224"/>
      <c r="O279" s="224"/>
      <c r="P279" s="224"/>
      <c r="Q279" s="224"/>
      <c r="R279" s="224"/>
      <c r="S279" s="224"/>
      <c r="T279" s="224"/>
      <c r="U279" s="224"/>
      <c r="V279" s="224"/>
      <c r="W279" s="224"/>
      <c r="X279" s="224"/>
      <c r="Y279" s="224"/>
      <c r="Z279" s="224"/>
    </row>
    <row r="280" spans="1:26" ht="15.75" customHeight="1" x14ac:dyDescent="0.2">
      <c r="A280" s="224"/>
      <c r="B280" s="224"/>
      <c r="C280" s="224"/>
      <c r="D280" s="224"/>
      <c r="E280" s="224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  <c r="P280" s="224"/>
      <c r="Q280" s="224"/>
      <c r="R280" s="224"/>
      <c r="S280" s="224"/>
      <c r="T280" s="224"/>
      <c r="U280" s="224"/>
      <c r="V280" s="224"/>
      <c r="W280" s="224"/>
      <c r="X280" s="224"/>
      <c r="Y280" s="224"/>
      <c r="Z280" s="224"/>
    </row>
    <row r="281" spans="1:26" ht="15.75" customHeight="1" x14ac:dyDescent="0.2">
      <c r="A281" s="224"/>
      <c r="B281" s="224"/>
      <c r="C281" s="224"/>
      <c r="D281" s="224"/>
      <c r="E281" s="224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  <c r="P281" s="224"/>
      <c r="Q281" s="224"/>
      <c r="R281" s="224"/>
      <c r="S281" s="224"/>
      <c r="T281" s="224"/>
      <c r="U281" s="224"/>
      <c r="V281" s="224"/>
      <c r="W281" s="224"/>
      <c r="X281" s="224"/>
      <c r="Y281" s="224"/>
      <c r="Z281" s="224"/>
    </row>
    <row r="282" spans="1:26" ht="15.75" customHeight="1" x14ac:dyDescent="0.2">
      <c r="A282" s="224"/>
      <c r="B282" s="224"/>
      <c r="C282" s="224"/>
      <c r="D282" s="224"/>
      <c r="E282" s="224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  <c r="P282" s="224"/>
      <c r="Q282" s="224"/>
      <c r="R282" s="224"/>
      <c r="S282" s="224"/>
      <c r="T282" s="224"/>
      <c r="U282" s="224"/>
      <c r="V282" s="224"/>
      <c r="W282" s="224"/>
      <c r="X282" s="224"/>
      <c r="Y282" s="224"/>
      <c r="Z282" s="224"/>
    </row>
    <row r="283" spans="1:26" ht="15.75" customHeight="1" x14ac:dyDescent="0.2">
      <c r="A283" s="224"/>
      <c r="B283" s="224"/>
      <c r="C283" s="224"/>
      <c r="D283" s="224"/>
      <c r="E283" s="224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  <c r="P283" s="224"/>
      <c r="Q283" s="224"/>
      <c r="R283" s="224"/>
      <c r="S283" s="224"/>
      <c r="T283" s="224"/>
      <c r="U283" s="224"/>
      <c r="V283" s="224"/>
      <c r="W283" s="224"/>
      <c r="X283" s="224"/>
      <c r="Y283" s="224"/>
      <c r="Z283" s="224"/>
    </row>
    <row r="284" spans="1:26" ht="15.75" customHeight="1" x14ac:dyDescent="0.2">
      <c r="A284" s="224"/>
      <c r="B284" s="224"/>
      <c r="C284" s="224"/>
      <c r="D284" s="224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224"/>
      <c r="S284" s="224"/>
      <c r="T284" s="224"/>
      <c r="U284" s="224"/>
      <c r="V284" s="224"/>
      <c r="W284" s="224"/>
      <c r="X284" s="224"/>
      <c r="Y284" s="224"/>
      <c r="Z284" s="224"/>
    </row>
    <row r="285" spans="1:26" ht="15.75" customHeight="1" x14ac:dyDescent="0.2">
      <c r="A285" s="224"/>
      <c r="B285" s="224"/>
      <c r="C285" s="224"/>
      <c r="D285" s="224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224"/>
      <c r="S285" s="224"/>
      <c r="T285" s="224"/>
      <c r="U285" s="224"/>
      <c r="V285" s="224"/>
      <c r="W285" s="224"/>
      <c r="X285" s="224"/>
      <c r="Y285" s="224"/>
      <c r="Z285" s="224"/>
    </row>
    <row r="286" spans="1:26" ht="15.75" customHeight="1" x14ac:dyDescent="0.2">
      <c r="A286" s="224"/>
      <c r="B286" s="224"/>
      <c r="C286" s="224"/>
      <c r="D286" s="224"/>
      <c r="E286" s="224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</row>
    <row r="287" spans="1:26" ht="15.75" customHeight="1" x14ac:dyDescent="0.2">
      <c r="A287" s="224"/>
      <c r="B287" s="224"/>
      <c r="C287" s="224"/>
      <c r="D287" s="224"/>
      <c r="E287" s="224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</row>
    <row r="288" spans="1:26" ht="15.75" customHeight="1" x14ac:dyDescent="0.2">
      <c r="A288" s="224"/>
      <c r="B288" s="224"/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</row>
    <row r="289" spans="1:26" ht="15.75" customHeight="1" x14ac:dyDescent="0.2">
      <c r="A289" s="224"/>
      <c r="B289" s="224"/>
      <c r="C289" s="224"/>
      <c r="D289" s="224"/>
      <c r="E289" s="224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</row>
    <row r="290" spans="1:26" ht="15.75" customHeight="1" x14ac:dyDescent="0.2">
      <c r="A290" s="224"/>
      <c r="B290" s="224"/>
      <c r="C290" s="224"/>
      <c r="D290" s="224"/>
      <c r="E290" s="224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</row>
    <row r="291" spans="1:26" ht="15.75" customHeight="1" x14ac:dyDescent="0.2">
      <c r="A291" s="224"/>
      <c r="B291" s="224"/>
      <c r="C291" s="224"/>
      <c r="D291" s="224"/>
      <c r="E291" s="224"/>
      <c r="F291" s="224"/>
      <c r="G291" s="224"/>
      <c r="H291" s="224"/>
      <c r="I291" s="224"/>
      <c r="J291" s="224"/>
      <c r="K291" s="224"/>
      <c r="L291" s="224"/>
      <c r="M291" s="224"/>
      <c r="N291" s="224"/>
      <c r="O291" s="224"/>
      <c r="P291" s="224"/>
      <c r="Q291" s="224"/>
      <c r="R291" s="224"/>
      <c r="S291" s="224"/>
      <c r="T291" s="224"/>
      <c r="U291" s="224"/>
      <c r="V291" s="224"/>
      <c r="W291" s="224"/>
      <c r="X291" s="224"/>
      <c r="Y291" s="224"/>
      <c r="Z291" s="224"/>
    </row>
    <row r="292" spans="1:26" ht="15.75" customHeight="1" x14ac:dyDescent="0.2">
      <c r="A292" s="224"/>
      <c r="B292" s="224"/>
      <c r="C292" s="224"/>
      <c r="D292" s="224"/>
      <c r="E292" s="224"/>
      <c r="F292" s="224"/>
      <c r="G292" s="224"/>
      <c r="H292" s="224"/>
      <c r="I292" s="224"/>
      <c r="J292" s="224"/>
      <c r="K292" s="224"/>
      <c r="L292" s="224"/>
      <c r="M292" s="224"/>
      <c r="N292" s="224"/>
      <c r="O292" s="224"/>
      <c r="P292" s="224"/>
      <c r="Q292" s="224"/>
      <c r="R292" s="224"/>
      <c r="S292" s="224"/>
      <c r="T292" s="224"/>
      <c r="U292" s="224"/>
      <c r="V292" s="224"/>
      <c r="W292" s="224"/>
      <c r="X292" s="224"/>
      <c r="Y292" s="224"/>
      <c r="Z292" s="224"/>
    </row>
    <row r="293" spans="1:26" ht="15.75" customHeight="1" x14ac:dyDescent="0.2">
      <c r="A293" s="224"/>
      <c r="B293" s="224"/>
      <c r="C293" s="224"/>
      <c r="D293" s="224"/>
      <c r="E293" s="224"/>
      <c r="F293" s="224"/>
      <c r="G293" s="224"/>
      <c r="H293" s="224"/>
      <c r="I293" s="224"/>
      <c r="J293" s="224"/>
      <c r="K293" s="224"/>
      <c r="L293" s="224"/>
      <c r="M293" s="224"/>
      <c r="N293" s="224"/>
      <c r="O293" s="224"/>
      <c r="P293" s="224"/>
      <c r="Q293" s="224"/>
      <c r="R293" s="224"/>
      <c r="S293" s="224"/>
      <c r="T293" s="224"/>
      <c r="U293" s="224"/>
      <c r="V293" s="224"/>
      <c r="W293" s="224"/>
      <c r="X293" s="224"/>
      <c r="Y293" s="224"/>
      <c r="Z293" s="224"/>
    </row>
    <row r="294" spans="1:26" ht="15.75" customHeight="1" x14ac:dyDescent="0.2">
      <c r="A294" s="224"/>
      <c r="B294" s="224"/>
      <c r="C294" s="224"/>
      <c r="D294" s="224"/>
      <c r="E294" s="224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  <c r="P294" s="224"/>
      <c r="Q294" s="224"/>
      <c r="R294" s="224"/>
      <c r="S294" s="224"/>
      <c r="T294" s="224"/>
      <c r="U294" s="224"/>
      <c r="V294" s="224"/>
      <c r="W294" s="224"/>
      <c r="X294" s="224"/>
      <c r="Y294" s="224"/>
      <c r="Z294" s="224"/>
    </row>
    <row r="295" spans="1:26" ht="15.75" customHeight="1" x14ac:dyDescent="0.2">
      <c r="A295" s="224"/>
      <c r="B295" s="224"/>
      <c r="C295" s="224"/>
      <c r="D295" s="224"/>
      <c r="E295" s="224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  <c r="P295" s="224"/>
      <c r="Q295" s="224"/>
      <c r="R295" s="224"/>
      <c r="S295" s="224"/>
      <c r="T295" s="224"/>
      <c r="U295" s="224"/>
      <c r="V295" s="224"/>
      <c r="W295" s="224"/>
      <c r="X295" s="224"/>
      <c r="Y295" s="224"/>
      <c r="Z295" s="224"/>
    </row>
    <row r="296" spans="1:26" ht="15.75" customHeight="1" x14ac:dyDescent="0.2">
      <c r="A296" s="224"/>
      <c r="B296" s="224"/>
      <c r="C296" s="224"/>
      <c r="D296" s="224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  <c r="P296" s="224"/>
      <c r="Q296" s="224"/>
      <c r="R296" s="224"/>
      <c r="S296" s="224"/>
      <c r="T296" s="224"/>
      <c r="U296" s="224"/>
      <c r="V296" s="224"/>
      <c r="W296" s="224"/>
      <c r="X296" s="224"/>
      <c r="Y296" s="224"/>
      <c r="Z296" s="224"/>
    </row>
    <row r="297" spans="1:26" ht="15.75" customHeight="1" x14ac:dyDescent="0.2">
      <c r="A297" s="224"/>
      <c r="B297" s="224"/>
      <c r="C297" s="224"/>
      <c r="D297" s="224"/>
      <c r="E297" s="224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  <c r="P297" s="224"/>
      <c r="Q297" s="224"/>
      <c r="R297" s="224"/>
      <c r="S297" s="224"/>
      <c r="T297" s="224"/>
      <c r="U297" s="224"/>
      <c r="V297" s="224"/>
      <c r="W297" s="224"/>
      <c r="X297" s="224"/>
      <c r="Y297" s="224"/>
      <c r="Z297" s="224"/>
    </row>
    <row r="298" spans="1:26" ht="15.75" customHeight="1" x14ac:dyDescent="0.2">
      <c r="A298" s="224"/>
      <c r="B298" s="224"/>
      <c r="C298" s="224"/>
      <c r="D298" s="224"/>
      <c r="E298" s="224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  <c r="P298" s="224"/>
      <c r="Q298" s="224"/>
      <c r="R298" s="224"/>
      <c r="S298" s="224"/>
      <c r="T298" s="224"/>
      <c r="U298" s="224"/>
      <c r="V298" s="224"/>
      <c r="W298" s="224"/>
      <c r="X298" s="224"/>
      <c r="Y298" s="224"/>
      <c r="Z298" s="224"/>
    </row>
    <row r="299" spans="1:26" ht="15.75" customHeight="1" x14ac:dyDescent="0.2">
      <c r="A299" s="224"/>
      <c r="B299" s="224"/>
      <c r="C299" s="224"/>
      <c r="D299" s="224"/>
      <c r="E299" s="224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  <c r="P299" s="224"/>
      <c r="Q299" s="224"/>
      <c r="R299" s="224"/>
      <c r="S299" s="224"/>
      <c r="T299" s="224"/>
      <c r="U299" s="224"/>
      <c r="V299" s="224"/>
      <c r="W299" s="224"/>
      <c r="X299" s="224"/>
      <c r="Y299" s="224"/>
      <c r="Z299" s="224"/>
    </row>
    <row r="300" spans="1:26" ht="15.75" customHeight="1" x14ac:dyDescent="0.2">
      <c r="A300" s="224"/>
      <c r="B300" s="224"/>
      <c r="C300" s="224"/>
      <c r="D300" s="224"/>
      <c r="E300" s="224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</row>
    <row r="301" spans="1:26" ht="15.75" customHeight="1" x14ac:dyDescent="0.2">
      <c r="A301" s="224"/>
      <c r="B301" s="224"/>
      <c r="C301" s="224"/>
      <c r="D301" s="224"/>
      <c r="E301" s="224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</row>
    <row r="302" spans="1:26" ht="15.75" customHeight="1" x14ac:dyDescent="0.2">
      <c r="A302" s="224"/>
      <c r="B302" s="224"/>
      <c r="C302" s="224"/>
      <c r="D302" s="224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</row>
    <row r="303" spans="1:26" ht="15.75" customHeight="1" x14ac:dyDescent="0.2">
      <c r="A303" s="224"/>
      <c r="B303" s="224"/>
      <c r="C303" s="224"/>
      <c r="D303" s="224"/>
      <c r="E303" s="224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</row>
    <row r="304" spans="1:26" ht="15.75" customHeight="1" x14ac:dyDescent="0.2">
      <c r="A304" s="224"/>
      <c r="B304" s="224"/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</row>
    <row r="305" spans="1:26" ht="15.75" customHeight="1" x14ac:dyDescent="0.2">
      <c r="A305" s="224"/>
      <c r="B305" s="224"/>
      <c r="C305" s="224"/>
      <c r="D305" s="224"/>
      <c r="E305" s="224"/>
      <c r="F305" s="224"/>
      <c r="G305" s="224"/>
      <c r="H305" s="224"/>
      <c r="I305" s="224"/>
      <c r="J305" s="224"/>
      <c r="K305" s="224"/>
      <c r="L305" s="224"/>
      <c r="M305" s="224"/>
      <c r="N305" s="224"/>
      <c r="O305" s="224"/>
      <c r="P305" s="224"/>
      <c r="Q305" s="224"/>
      <c r="R305" s="224"/>
      <c r="S305" s="224"/>
      <c r="T305" s="224"/>
      <c r="U305" s="224"/>
      <c r="V305" s="224"/>
      <c r="W305" s="224"/>
      <c r="X305" s="224"/>
      <c r="Y305" s="224"/>
      <c r="Z305" s="224"/>
    </row>
    <row r="306" spans="1:26" ht="15.75" customHeight="1" x14ac:dyDescent="0.2">
      <c r="A306" s="224"/>
      <c r="B306" s="224"/>
      <c r="C306" s="224"/>
      <c r="D306" s="224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  <c r="P306" s="224"/>
      <c r="Q306" s="224"/>
      <c r="R306" s="224"/>
      <c r="S306" s="224"/>
      <c r="T306" s="224"/>
      <c r="U306" s="224"/>
      <c r="V306" s="224"/>
      <c r="W306" s="224"/>
      <c r="X306" s="224"/>
      <c r="Y306" s="224"/>
      <c r="Z306" s="224"/>
    </row>
    <row r="307" spans="1:26" ht="15.75" customHeight="1" x14ac:dyDescent="0.2">
      <c r="A307" s="224"/>
      <c r="B307" s="224"/>
      <c r="C307" s="224"/>
      <c r="D307" s="224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  <c r="P307" s="224"/>
      <c r="Q307" s="224"/>
      <c r="R307" s="224"/>
      <c r="S307" s="224"/>
      <c r="T307" s="224"/>
      <c r="U307" s="224"/>
      <c r="V307" s="224"/>
      <c r="W307" s="224"/>
      <c r="X307" s="224"/>
      <c r="Y307" s="224"/>
      <c r="Z307" s="224"/>
    </row>
    <row r="308" spans="1:26" ht="15.75" customHeight="1" x14ac:dyDescent="0.2">
      <c r="A308" s="224"/>
      <c r="B308" s="224"/>
      <c r="C308" s="224"/>
      <c r="D308" s="224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24"/>
      <c r="S308" s="224"/>
      <c r="T308" s="224"/>
      <c r="U308" s="224"/>
      <c r="V308" s="224"/>
      <c r="W308" s="224"/>
      <c r="X308" s="224"/>
      <c r="Y308" s="224"/>
      <c r="Z308" s="224"/>
    </row>
    <row r="309" spans="1:26" ht="15.75" customHeight="1" x14ac:dyDescent="0.2">
      <c r="A309" s="224"/>
      <c r="B309" s="224"/>
      <c r="C309" s="224"/>
      <c r="D309" s="224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  <c r="P309" s="224"/>
      <c r="Q309" s="224"/>
      <c r="R309" s="224"/>
      <c r="S309" s="224"/>
      <c r="T309" s="224"/>
      <c r="U309" s="224"/>
      <c r="V309" s="224"/>
      <c r="W309" s="224"/>
      <c r="X309" s="224"/>
      <c r="Y309" s="224"/>
      <c r="Z309" s="224"/>
    </row>
    <row r="310" spans="1:26" ht="15.75" customHeight="1" x14ac:dyDescent="0.2">
      <c r="A310" s="224"/>
      <c r="B310" s="224"/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</row>
    <row r="311" spans="1:26" ht="15.75" customHeight="1" x14ac:dyDescent="0.2">
      <c r="A311" s="224"/>
      <c r="B311" s="224"/>
      <c r="C311" s="224"/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</row>
    <row r="312" spans="1:26" ht="15.75" customHeight="1" x14ac:dyDescent="0.2">
      <c r="A312" s="224"/>
      <c r="B312" s="224"/>
      <c r="C312" s="224"/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</row>
    <row r="313" spans="1:26" ht="15.75" customHeight="1" x14ac:dyDescent="0.2">
      <c r="A313" s="224"/>
      <c r="B313" s="224"/>
      <c r="C313" s="224"/>
      <c r="D313" s="224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</row>
    <row r="314" spans="1:26" ht="15.75" customHeight="1" x14ac:dyDescent="0.2">
      <c r="A314" s="224"/>
      <c r="B314" s="224"/>
      <c r="C314" s="224"/>
      <c r="D314" s="224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</row>
    <row r="315" spans="1:26" ht="15.75" customHeight="1" x14ac:dyDescent="0.2">
      <c r="A315" s="224"/>
      <c r="B315" s="224"/>
      <c r="C315" s="224"/>
      <c r="D315" s="224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</row>
    <row r="316" spans="1:26" ht="15.75" customHeight="1" x14ac:dyDescent="0.2">
      <c r="A316" s="224"/>
      <c r="B316" s="224"/>
      <c r="C316" s="224"/>
      <c r="D316" s="224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</row>
    <row r="317" spans="1:26" ht="15.75" customHeight="1" x14ac:dyDescent="0.2">
      <c r="A317" s="224"/>
      <c r="B317" s="224"/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</row>
    <row r="318" spans="1:26" ht="15.75" customHeight="1" x14ac:dyDescent="0.2">
      <c r="A318" s="224"/>
      <c r="B318" s="224"/>
      <c r="C318" s="224"/>
      <c r="D318" s="224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</row>
    <row r="319" spans="1:26" ht="15.75" customHeight="1" x14ac:dyDescent="0.2">
      <c r="A319" s="224"/>
      <c r="B319" s="224"/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24"/>
      <c r="S319" s="224"/>
      <c r="T319" s="224"/>
      <c r="U319" s="224"/>
      <c r="V319" s="224"/>
      <c r="W319" s="224"/>
      <c r="X319" s="224"/>
      <c r="Y319" s="224"/>
      <c r="Z319" s="224"/>
    </row>
    <row r="320" spans="1:26" ht="15.75" customHeight="1" x14ac:dyDescent="0.2">
      <c r="A320" s="224"/>
      <c r="B320" s="224"/>
      <c r="C320" s="224"/>
      <c r="D320" s="224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</row>
    <row r="321" spans="1:26" ht="15.75" customHeight="1" x14ac:dyDescent="0.2">
      <c r="A321" s="224"/>
      <c r="B321" s="224"/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  <c r="P321" s="224"/>
      <c r="Q321" s="224"/>
      <c r="R321" s="224"/>
      <c r="S321" s="224"/>
      <c r="T321" s="224"/>
      <c r="U321" s="224"/>
      <c r="V321" s="224"/>
      <c r="W321" s="224"/>
      <c r="X321" s="224"/>
      <c r="Y321" s="224"/>
      <c r="Z321" s="224"/>
    </row>
    <row r="322" spans="1:26" ht="15.75" customHeight="1" x14ac:dyDescent="0.2">
      <c r="A322" s="224"/>
      <c r="B322" s="224"/>
      <c r="C322" s="224"/>
      <c r="D322" s="224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  <c r="P322" s="224"/>
      <c r="Q322" s="224"/>
      <c r="R322" s="224"/>
      <c r="S322" s="224"/>
      <c r="T322" s="224"/>
      <c r="U322" s="224"/>
      <c r="V322" s="224"/>
      <c r="W322" s="224"/>
      <c r="X322" s="224"/>
      <c r="Y322" s="224"/>
      <c r="Z322" s="224"/>
    </row>
    <row r="323" spans="1:26" ht="15.75" customHeight="1" x14ac:dyDescent="0.2">
      <c r="A323" s="224"/>
      <c r="B323" s="224"/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224"/>
      <c r="V323" s="224"/>
      <c r="W323" s="224"/>
      <c r="X323" s="224"/>
      <c r="Y323" s="224"/>
      <c r="Z323" s="224"/>
    </row>
    <row r="324" spans="1:26" ht="15.75" customHeight="1" x14ac:dyDescent="0.2">
      <c r="A324" s="224"/>
      <c r="B324" s="224"/>
      <c r="C324" s="224"/>
      <c r="D324" s="224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24"/>
      <c r="S324" s="224"/>
      <c r="T324" s="224"/>
      <c r="U324" s="224"/>
      <c r="V324" s="224"/>
      <c r="W324" s="224"/>
      <c r="X324" s="224"/>
      <c r="Y324" s="224"/>
      <c r="Z324" s="224"/>
    </row>
    <row r="325" spans="1:26" ht="15.75" customHeight="1" x14ac:dyDescent="0.2">
      <c r="A325" s="224"/>
      <c r="B325" s="224"/>
      <c r="C325" s="224"/>
      <c r="D325" s="224"/>
      <c r="E325" s="224"/>
      <c r="F325" s="224"/>
      <c r="G325" s="224"/>
      <c r="H325" s="224"/>
      <c r="I325" s="224"/>
      <c r="J325" s="224"/>
      <c r="K325" s="224"/>
      <c r="L325" s="224"/>
      <c r="M325" s="224"/>
      <c r="N325" s="224"/>
      <c r="O325" s="224"/>
      <c r="P325" s="224"/>
      <c r="Q325" s="224"/>
      <c r="R325" s="224"/>
      <c r="S325" s="224"/>
      <c r="T325" s="224"/>
      <c r="U325" s="224"/>
      <c r="V325" s="224"/>
      <c r="W325" s="224"/>
      <c r="X325" s="224"/>
      <c r="Y325" s="224"/>
      <c r="Z325" s="224"/>
    </row>
    <row r="326" spans="1:26" ht="15.75" customHeight="1" x14ac:dyDescent="0.2">
      <c r="A326" s="224"/>
      <c r="B326" s="224"/>
      <c r="C326" s="224"/>
      <c r="D326" s="224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</row>
    <row r="327" spans="1:26" ht="15.75" customHeight="1" x14ac:dyDescent="0.2">
      <c r="A327" s="224"/>
      <c r="B327" s="224"/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</row>
    <row r="328" spans="1:26" ht="15.75" customHeight="1" x14ac:dyDescent="0.2">
      <c r="A328" s="224"/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</row>
    <row r="329" spans="1:26" ht="15.75" customHeight="1" x14ac:dyDescent="0.2">
      <c r="A329" s="224"/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</row>
    <row r="330" spans="1:26" ht="15.75" customHeight="1" x14ac:dyDescent="0.2">
      <c r="A330" s="224"/>
      <c r="B330" s="224"/>
      <c r="C330" s="224"/>
      <c r="D330" s="224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</row>
    <row r="331" spans="1:26" ht="15.75" customHeight="1" x14ac:dyDescent="0.2">
      <c r="A331" s="224"/>
      <c r="B331" s="224"/>
      <c r="C331" s="224"/>
      <c r="D331" s="224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</row>
    <row r="332" spans="1:26" ht="15.75" customHeight="1" x14ac:dyDescent="0.2">
      <c r="A332" s="224"/>
      <c r="B332" s="224"/>
      <c r="C332" s="224"/>
      <c r="D332" s="224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</row>
    <row r="333" spans="1:26" ht="15.75" customHeight="1" x14ac:dyDescent="0.2">
      <c r="A333" s="224"/>
      <c r="B333" s="224"/>
      <c r="C333" s="224"/>
      <c r="D333" s="224"/>
      <c r="E333" s="224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</row>
    <row r="334" spans="1:26" ht="15.75" customHeight="1" x14ac:dyDescent="0.2">
      <c r="A334" s="224"/>
      <c r="B334" s="224"/>
      <c r="C334" s="224"/>
      <c r="D334" s="224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</row>
    <row r="335" spans="1:26" ht="15.75" customHeight="1" x14ac:dyDescent="0.2">
      <c r="A335" s="224"/>
      <c r="B335" s="224"/>
      <c r="C335" s="224"/>
      <c r="D335" s="224"/>
      <c r="E335" s="224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</row>
    <row r="336" spans="1:26" ht="15.75" customHeight="1" x14ac:dyDescent="0.2">
      <c r="A336" s="224"/>
      <c r="B336" s="224"/>
      <c r="C336" s="224"/>
      <c r="D336" s="224"/>
      <c r="E336" s="224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</row>
    <row r="337" spans="1:26" ht="15.75" customHeight="1" x14ac:dyDescent="0.2">
      <c r="A337" s="224"/>
      <c r="B337" s="224"/>
      <c r="C337" s="224"/>
      <c r="D337" s="224"/>
      <c r="E337" s="224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  <c r="P337" s="224"/>
      <c r="Q337" s="224"/>
      <c r="R337" s="224"/>
      <c r="S337" s="224"/>
      <c r="T337" s="224"/>
      <c r="U337" s="224"/>
      <c r="V337" s="224"/>
      <c r="W337" s="224"/>
      <c r="X337" s="224"/>
      <c r="Y337" s="224"/>
      <c r="Z337" s="224"/>
    </row>
    <row r="338" spans="1:26" ht="15.75" customHeight="1" x14ac:dyDescent="0.2">
      <c r="A338" s="224"/>
      <c r="B338" s="224"/>
      <c r="C338" s="224"/>
      <c r="D338" s="224"/>
      <c r="E338" s="224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  <c r="P338" s="22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</row>
    <row r="339" spans="1:26" ht="15.75" customHeight="1" x14ac:dyDescent="0.2">
      <c r="A339" s="224"/>
      <c r="B339" s="224"/>
      <c r="C339" s="224"/>
      <c r="D339" s="224"/>
      <c r="E339" s="224"/>
      <c r="F339" s="224"/>
      <c r="G339" s="224"/>
      <c r="H339" s="224"/>
      <c r="I339" s="224"/>
      <c r="J339" s="224"/>
      <c r="K339" s="224"/>
      <c r="L339" s="224"/>
      <c r="M339" s="224"/>
      <c r="N339" s="224"/>
      <c r="O339" s="224"/>
      <c r="P339" s="224"/>
      <c r="Q339" s="224"/>
      <c r="R339" s="224"/>
      <c r="S339" s="224"/>
      <c r="T339" s="224"/>
      <c r="U339" s="224"/>
      <c r="V339" s="224"/>
      <c r="W339" s="224"/>
      <c r="X339" s="224"/>
      <c r="Y339" s="224"/>
      <c r="Z339" s="224"/>
    </row>
    <row r="340" spans="1:26" ht="15.75" customHeight="1" x14ac:dyDescent="0.2">
      <c r="A340" s="224"/>
      <c r="B340" s="224"/>
      <c r="C340" s="224"/>
      <c r="D340" s="224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  <c r="P340" s="224"/>
      <c r="Q340" s="224"/>
      <c r="R340" s="224"/>
      <c r="S340" s="224"/>
      <c r="T340" s="224"/>
      <c r="U340" s="224"/>
      <c r="V340" s="224"/>
      <c r="W340" s="224"/>
      <c r="X340" s="224"/>
      <c r="Y340" s="224"/>
      <c r="Z340" s="224"/>
    </row>
    <row r="341" spans="1:26" ht="15.75" customHeight="1" x14ac:dyDescent="0.2">
      <c r="A341" s="224"/>
      <c r="B341" s="224"/>
      <c r="C341" s="224"/>
      <c r="D341" s="224"/>
      <c r="E341" s="224"/>
      <c r="F341" s="224"/>
      <c r="G341" s="224"/>
      <c r="H341" s="224"/>
      <c r="I341" s="224"/>
      <c r="J341" s="224"/>
      <c r="K341" s="224"/>
      <c r="L341" s="224"/>
      <c r="M341" s="224"/>
      <c r="N341" s="224"/>
      <c r="O341" s="224"/>
      <c r="P341" s="224"/>
      <c r="Q341" s="224"/>
      <c r="R341" s="224"/>
      <c r="S341" s="224"/>
      <c r="T341" s="224"/>
      <c r="U341" s="224"/>
      <c r="V341" s="224"/>
      <c r="W341" s="224"/>
      <c r="X341" s="224"/>
      <c r="Y341" s="224"/>
      <c r="Z341" s="224"/>
    </row>
    <row r="342" spans="1:26" ht="15.75" customHeight="1" x14ac:dyDescent="0.2">
      <c r="A342" s="224"/>
      <c r="B342" s="224"/>
      <c r="C342" s="224"/>
      <c r="D342" s="224"/>
      <c r="E342" s="224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</row>
    <row r="343" spans="1:26" ht="15.75" customHeight="1" x14ac:dyDescent="0.2">
      <c r="A343" s="224"/>
      <c r="B343" s="224"/>
      <c r="C343" s="224"/>
      <c r="D343" s="224"/>
      <c r="E343" s="224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</row>
    <row r="344" spans="1:26" ht="15.75" customHeight="1" x14ac:dyDescent="0.2">
      <c r="A344" s="224"/>
      <c r="B344" s="224"/>
      <c r="C344" s="224"/>
      <c r="D344" s="224"/>
      <c r="E344" s="224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</row>
    <row r="345" spans="1:26" ht="15.75" customHeight="1" x14ac:dyDescent="0.2">
      <c r="A345" s="224"/>
      <c r="B345" s="224"/>
      <c r="C345" s="224"/>
      <c r="D345" s="224"/>
      <c r="E345" s="224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</row>
    <row r="346" spans="1:26" ht="15.75" customHeight="1" x14ac:dyDescent="0.2">
      <c r="A346" s="224"/>
      <c r="B346" s="224"/>
      <c r="C346" s="224"/>
      <c r="D346" s="224"/>
      <c r="E346" s="224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</row>
    <row r="347" spans="1:26" ht="15.75" customHeight="1" x14ac:dyDescent="0.2">
      <c r="A347" s="224"/>
      <c r="B347" s="224"/>
      <c r="C347" s="224"/>
      <c r="D347" s="224"/>
      <c r="E347" s="224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  <c r="P347" s="224"/>
      <c r="Q347" s="224"/>
      <c r="R347" s="224"/>
      <c r="S347" s="224"/>
      <c r="T347" s="224"/>
      <c r="U347" s="224"/>
      <c r="V347" s="224"/>
      <c r="W347" s="224"/>
      <c r="X347" s="224"/>
      <c r="Y347" s="224"/>
      <c r="Z347" s="224"/>
    </row>
    <row r="348" spans="1:26" ht="15.75" customHeight="1" x14ac:dyDescent="0.2">
      <c r="A348" s="224"/>
      <c r="B348" s="224"/>
      <c r="C348" s="224"/>
      <c r="D348" s="224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  <c r="P348" s="224"/>
      <c r="Q348" s="224"/>
      <c r="R348" s="224"/>
      <c r="S348" s="224"/>
      <c r="T348" s="224"/>
      <c r="U348" s="224"/>
      <c r="V348" s="224"/>
      <c r="W348" s="224"/>
      <c r="X348" s="224"/>
      <c r="Y348" s="224"/>
      <c r="Z348" s="224"/>
    </row>
    <row r="349" spans="1:26" ht="15.75" customHeight="1" x14ac:dyDescent="0.2">
      <c r="A349" s="224"/>
      <c r="B349" s="224"/>
      <c r="C349" s="224"/>
      <c r="D349" s="224"/>
      <c r="E349" s="224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24"/>
      <c r="S349" s="224"/>
      <c r="T349" s="224"/>
      <c r="U349" s="224"/>
      <c r="V349" s="224"/>
      <c r="W349" s="224"/>
      <c r="X349" s="224"/>
      <c r="Y349" s="224"/>
      <c r="Z349" s="224"/>
    </row>
    <row r="350" spans="1:26" ht="15.75" customHeight="1" x14ac:dyDescent="0.2">
      <c r="A350" s="224"/>
      <c r="B350" s="224"/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224"/>
      <c r="V350" s="224"/>
      <c r="W350" s="224"/>
      <c r="X350" s="224"/>
      <c r="Y350" s="224"/>
      <c r="Z350" s="224"/>
    </row>
    <row r="351" spans="1:26" ht="15.75" customHeight="1" x14ac:dyDescent="0.2">
      <c r="A351" s="224"/>
      <c r="B351" s="224"/>
      <c r="C351" s="224"/>
      <c r="D351" s="224"/>
      <c r="E351" s="224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</row>
    <row r="352" spans="1:26" ht="15.75" customHeight="1" x14ac:dyDescent="0.2">
      <c r="A352" s="224"/>
      <c r="B352" s="224"/>
      <c r="C352" s="224"/>
      <c r="D352" s="224"/>
      <c r="E352" s="224"/>
      <c r="F352" s="224"/>
      <c r="G352" s="224"/>
      <c r="H352" s="224"/>
      <c r="I352" s="224"/>
      <c r="J352" s="224"/>
      <c r="K352" s="224"/>
      <c r="L352" s="224"/>
      <c r="M352" s="224"/>
      <c r="N352" s="224"/>
      <c r="O352" s="224"/>
      <c r="P352" s="224"/>
      <c r="Q352" s="224"/>
      <c r="R352" s="224"/>
      <c r="S352" s="224"/>
      <c r="T352" s="224"/>
      <c r="U352" s="224"/>
      <c r="V352" s="224"/>
      <c r="W352" s="224"/>
      <c r="X352" s="224"/>
      <c r="Y352" s="224"/>
      <c r="Z352" s="224"/>
    </row>
    <row r="353" spans="1:26" ht="15.75" customHeight="1" x14ac:dyDescent="0.2">
      <c r="A353" s="224"/>
      <c r="B353" s="224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  <c r="W353" s="224"/>
      <c r="X353" s="224"/>
      <c r="Y353" s="224"/>
      <c r="Z353" s="224"/>
    </row>
    <row r="354" spans="1:26" ht="15.75" customHeight="1" x14ac:dyDescent="0.2">
      <c r="A354" s="224"/>
      <c r="B354" s="224"/>
      <c r="C354" s="224"/>
      <c r="D354" s="224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</row>
    <row r="355" spans="1:26" ht="15.75" customHeight="1" x14ac:dyDescent="0.2">
      <c r="A355" s="224"/>
      <c r="B355" s="224"/>
      <c r="C355" s="224"/>
      <c r="D355" s="224"/>
      <c r="E355" s="224"/>
      <c r="F355" s="224"/>
      <c r="G355" s="224"/>
      <c r="H355" s="224"/>
      <c r="I355" s="224"/>
      <c r="J355" s="224"/>
      <c r="K355" s="224"/>
      <c r="L355" s="224"/>
      <c r="M355" s="224"/>
      <c r="N355" s="224"/>
      <c r="O355" s="224"/>
      <c r="P355" s="224"/>
      <c r="Q355" s="224"/>
      <c r="R355" s="224"/>
      <c r="S355" s="224"/>
      <c r="T355" s="224"/>
      <c r="U355" s="224"/>
      <c r="V355" s="224"/>
      <c r="W355" s="224"/>
      <c r="X355" s="224"/>
      <c r="Y355" s="224"/>
      <c r="Z355" s="224"/>
    </row>
    <row r="356" spans="1:26" ht="15.75" customHeight="1" x14ac:dyDescent="0.2">
      <c r="A356" s="224"/>
      <c r="B356" s="224"/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</row>
    <row r="357" spans="1:26" ht="15.75" customHeight="1" x14ac:dyDescent="0.2">
      <c r="A357" s="224"/>
      <c r="B357" s="224"/>
      <c r="C357" s="224"/>
      <c r="D357" s="224"/>
      <c r="E357" s="224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</row>
    <row r="358" spans="1:26" ht="15.75" customHeight="1" x14ac:dyDescent="0.2">
      <c r="A358" s="224"/>
      <c r="B358" s="224"/>
      <c r="C358" s="224"/>
      <c r="D358" s="224"/>
      <c r="E358" s="224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</row>
    <row r="359" spans="1:26" ht="15.75" customHeight="1" x14ac:dyDescent="0.2">
      <c r="A359" s="224"/>
      <c r="B359" s="224"/>
      <c r="C359" s="224"/>
      <c r="D359" s="224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</row>
    <row r="360" spans="1:26" ht="15.75" customHeight="1" x14ac:dyDescent="0.2">
      <c r="A360" s="224"/>
      <c r="B360" s="224"/>
      <c r="C360" s="224"/>
      <c r="D360" s="224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</row>
    <row r="361" spans="1:26" ht="15.75" customHeight="1" x14ac:dyDescent="0.2">
      <c r="A361" s="224"/>
      <c r="B361" s="224"/>
      <c r="C361" s="224"/>
      <c r="D361" s="224"/>
      <c r="E361" s="224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</row>
    <row r="362" spans="1:26" ht="15.75" customHeight="1" x14ac:dyDescent="0.2">
      <c r="A362" s="224"/>
      <c r="B362" s="224"/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  <c r="P362" s="224"/>
      <c r="Q362" s="224"/>
      <c r="R362" s="224"/>
      <c r="S362" s="224"/>
      <c r="T362" s="224"/>
      <c r="U362" s="224"/>
      <c r="V362" s="224"/>
      <c r="W362" s="224"/>
      <c r="X362" s="224"/>
      <c r="Y362" s="224"/>
      <c r="Z362" s="224"/>
    </row>
    <row r="363" spans="1:26" ht="15.75" customHeight="1" x14ac:dyDescent="0.2">
      <c r="A363" s="224"/>
      <c r="B363" s="224"/>
      <c r="C363" s="224"/>
      <c r="D363" s="224"/>
      <c r="E363" s="224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  <c r="P363" s="224"/>
      <c r="Q363" s="224"/>
      <c r="R363" s="224"/>
      <c r="S363" s="224"/>
      <c r="T363" s="224"/>
      <c r="U363" s="224"/>
      <c r="V363" s="224"/>
      <c r="W363" s="224"/>
      <c r="X363" s="224"/>
      <c r="Y363" s="224"/>
      <c r="Z363" s="224"/>
    </row>
    <row r="364" spans="1:26" ht="15.75" customHeight="1" x14ac:dyDescent="0.2">
      <c r="A364" s="224"/>
      <c r="B364" s="224"/>
      <c r="C364" s="224"/>
      <c r="D364" s="224"/>
      <c r="E364" s="224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  <c r="P364" s="224"/>
      <c r="Q364" s="224"/>
      <c r="R364" s="224"/>
      <c r="S364" s="224"/>
      <c r="T364" s="224"/>
      <c r="U364" s="224"/>
      <c r="V364" s="224"/>
      <c r="W364" s="224"/>
      <c r="X364" s="224"/>
      <c r="Y364" s="224"/>
      <c r="Z364" s="224"/>
    </row>
    <row r="365" spans="1:26" ht="15.75" customHeight="1" x14ac:dyDescent="0.2">
      <c r="A365" s="224"/>
      <c r="B365" s="224"/>
      <c r="C365" s="224"/>
      <c r="D365" s="224"/>
      <c r="E365" s="224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  <c r="P365" s="224"/>
      <c r="Q365" s="224"/>
      <c r="R365" s="224"/>
      <c r="S365" s="224"/>
      <c r="T365" s="224"/>
      <c r="U365" s="224"/>
      <c r="V365" s="224"/>
      <c r="W365" s="224"/>
      <c r="X365" s="224"/>
      <c r="Y365" s="224"/>
      <c r="Z365" s="224"/>
    </row>
    <row r="366" spans="1:26" ht="15.75" customHeight="1" x14ac:dyDescent="0.2">
      <c r="A366" s="224"/>
      <c r="B366" s="224"/>
      <c r="C366" s="224"/>
      <c r="D366" s="224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24"/>
      <c r="S366" s="224"/>
      <c r="T366" s="224"/>
      <c r="U366" s="224"/>
      <c r="V366" s="224"/>
      <c r="W366" s="224"/>
      <c r="X366" s="224"/>
      <c r="Y366" s="224"/>
      <c r="Z366" s="224"/>
    </row>
    <row r="367" spans="1:26" ht="15.75" customHeight="1" x14ac:dyDescent="0.2">
      <c r="A367" s="224"/>
      <c r="B367" s="224"/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  <c r="W367" s="224"/>
      <c r="X367" s="224"/>
      <c r="Y367" s="224"/>
      <c r="Z367" s="224"/>
    </row>
    <row r="368" spans="1:26" ht="15.75" customHeight="1" x14ac:dyDescent="0.2">
      <c r="A368" s="224"/>
      <c r="B368" s="224"/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</row>
    <row r="369" spans="1:26" ht="15.75" customHeight="1" x14ac:dyDescent="0.2">
      <c r="A369" s="224"/>
      <c r="B369" s="224"/>
      <c r="C369" s="224"/>
      <c r="D369" s="224"/>
      <c r="E369" s="224"/>
      <c r="F369" s="224"/>
      <c r="G369" s="224"/>
      <c r="H369" s="224"/>
      <c r="I369" s="224"/>
      <c r="J369" s="224"/>
      <c r="K369" s="224"/>
      <c r="L369" s="224"/>
      <c r="M369" s="224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</row>
    <row r="370" spans="1:26" ht="15.75" customHeight="1" x14ac:dyDescent="0.2">
      <c r="A370" s="224"/>
      <c r="B370" s="224"/>
      <c r="C370" s="224"/>
      <c r="D370" s="224"/>
      <c r="E370" s="224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</row>
    <row r="371" spans="1:26" ht="15.75" customHeight="1" x14ac:dyDescent="0.2">
      <c r="A371" s="224"/>
      <c r="B371" s="224"/>
      <c r="C371" s="224"/>
      <c r="D371" s="224"/>
      <c r="E371" s="224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</row>
    <row r="372" spans="1:26" ht="15.75" customHeight="1" x14ac:dyDescent="0.2">
      <c r="A372" s="224"/>
      <c r="B372" s="224"/>
      <c r="C372" s="224"/>
      <c r="D372" s="224"/>
      <c r="E372" s="224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</row>
    <row r="373" spans="1:26" ht="15.75" customHeight="1" x14ac:dyDescent="0.2">
      <c r="A373" s="224"/>
      <c r="B373" s="224"/>
      <c r="C373" s="224"/>
      <c r="D373" s="224"/>
      <c r="E373" s="224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</row>
    <row r="374" spans="1:26" ht="15.75" customHeight="1" x14ac:dyDescent="0.2">
      <c r="A374" s="224"/>
      <c r="B374" s="224"/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</row>
    <row r="375" spans="1:26" ht="15.75" customHeight="1" x14ac:dyDescent="0.2">
      <c r="A375" s="224"/>
      <c r="B375" s="224"/>
      <c r="C375" s="224"/>
      <c r="D375" s="224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  <c r="P375" s="224"/>
      <c r="Q375" s="224"/>
      <c r="R375" s="224"/>
      <c r="S375" s="224"/>
      <c r="T375" s="224"/>
      <c r="U375" s="224"/>
      <c r="V375" s="224"/>
      <c r="W375" s="224"/>
      <c r="X375" s="224"/>
      <c r="Y375" s="224"/>
      <c r="Z375" s="224"/>
    </row>
    <row r="376" spans="1:26" ht="15.75" customHeight="1" x14ac:dyDescent="0.2">
      <c r="A376" s="224"/>
      <c r="B376" s="224"/>
      <c r="C376" s="224"/>
      <c r="D376" s="224"/>
      <c r="E376" s="224"/>
      <c r="F376" s="224"/>
      <c r="G376" s="224"/>
      <c r="H376" s="224"/>
      <c r="I376" s="224"/>
      <c r="J376" s="224"/>
      <c r="K376" s="224"/>
      <c r="L376" s="224"/>
      <c r="M376" s="224"/>
      <c r="N376" s="224"/>
      <c r="O376" s="224"/>
      <c r="P376" s="224"/>
      <c r="Q376" s="224"/>
      <c r="R376" s="224"/>
      <c r="S376" s="224"/>
      <c r="T376" s="224"/>
      <c r="U376" s="224"/>
      <c r="V376" s="224"/>
      <c r="W376" s="224"/>
      <c r="X376" s="224"/>
      <c r="Y376" s="224"/>
      <c r="Z376" s="224"/>
    </row>
    <row r="377" spans="1:26" ht="15.75" customHeight="1" x14ac:dyDescent="0.2">
      <c r="A377" s="224"/>
      <c r="B377" s="224"/>
      <c r="C377" s="224"/>
      <c r="D377" s="224"/>
      <c r="E377" s="224"/>
      <c r="F377" s="224"/>
      <c r="G377" s="224"/>
      <c r="H377" s="224"/>
      <c r="I377" s="224"/>
      <c r="J377" s="224"/>
      <c r="K377" s="224"/>
      <c r="L377" s="224"/>
      <c r="M377" s="224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</row>
    <row r="378" spans="1:26" ht="15.75" customHeight="1" x14ac:dyDescent="0.2">
      <c r="A378" s="224"/>
      <c r="B378" s="224"/>
      <c r="C378" s="224"/>
      <c r="D378" s="224"/>
      <c r="E378" s="224"/>
      <c r="F378" s="224"/>
      <c r="G378" s="224"/>
      <c r="H378" s="224"/>
      <c r="I378" s="224"/>
      <c r="J378" s="224"/>
      <c r="K378" s="224"/>
      <c r="L378" s="224"/>
      <c r="M378" s="224"/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</row>
    <row r="379" spans="1:26" ht="15.75" customHeight="1" x14ac:dyDescent="0.2">
      <c r="A379" s="224"/>
      <c r="B379" s="224"/>
      <c r="C379" s="224"/>
      <c r="D379" s="224"/>
      <c r="E379" s="224"/>
      <c r="F379" s="224"/>
      <c r="G379" s="224"/>
      <c r="H379" s="224"/>
      <c r="I379" s="224"/>
      <c r="J379" s="224"/>
      <c r="K379" s="224"/>
      <c r="L379" s="224"/>
      <c r="M379" s="224"/>
      <c r="N379" s="224"/>
      <c r="O379" s="224"/>
      <c r="P379" s="224"/>
      <c r="Q379" s="224"/>
      <c r="R379" s="224"/>
      <c r="S379" s="224"/>
      <c r="T379" s="224"/>
      <c r="U379" s="224"/>
      <c r="V379" s="224"/>
      <c r="W379" s="224"/>
      <c r="X379" s="224"/>
      <c r="Y379" s="224"/>
      <c r="Z379" s="224"/>
    </row>
    <row r="380" spans="1:26" ht="15.75" customHeight="1" x14ac:dyDescent="0.2">
      <c r="A380" s="224"/>
      <c r="B380" s="224"/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224"/>
      <c r="P380" s="224"/>
      <c r="Q380" s="224"/>
      <c r="R380" s="224"/>
      <c r="S380" s="224"/>
      <c r="T380" s="224"/>
      <c r="U380" s="224"/>
      <c r="V380" s="224"/>
      <c r="W380" s="224"/>
      <c r="X380" s="224"/>
      <c r="Y380" s="224"/>
      <c r="Z380" s="224"/>
    </row>
    <row r="381" spans="1:26" ht="15.75" customHeight="1" x14ac:dyDescent="0.2">
      <c r="A381" s="224"/>
      <c r="B381" s="224"/>
      <c r="C381" s="224"/>
      <c r="D381" s="224"/>
      <c r="E381" s="224"/>
      <c r="F381" s="224"/>
      <c r="G381" s="224"/>
      <c r="H381" s="224"/>
      <c r="I381" s="224"/>
      <c r="J381" s="224"/>
      <c r="K381" s="224"/>
      <c r="L381" s="224"/>
      <c r="M381" s="224"/>
      <c r="N381" s="224"/>
      <c r="O381" s="224"/>
      <c r="P381" s="224"/>
      <c r="Q381" s="224"/>
      <c r="R381" s="224"/>
      <c r="S381" s="224"/>
      <c r="T381" s="224"/>
      <c r="U381" s="224"/>
      <c r="V381" s="224"/>
      <c r="W381" s="224"/>
      <c r="X381" s="224"/>
      <c r="Y381" s="224"/>
      <c r="Z381" s="224"/>
    </row>
    <row r="382" spans="1:26" ht="15.75" customHeight="1" x14ac:dyDescent="0.2">
      <c r="A382" s="224"/>
      <c r="B382" s="224"/>
      <c r="C382" s="224"/>
      <c r="D382" s="224"/>
      <c r="E382" s="224"/>
      <c r="F382" s="224"/>
      <c r="G382" s="224"/>
      <c r="H382" s="224"/>
      <c r="I382" s="224"/>
      <c r="J382" s="224"/>
      <c r="K382" s="224"/>
      <c r="L382" s="224"/>
      <c r="M382" s="224"/>
      <c r="N382" s="224"/>
      <c r="O382" s="224"/>
      <c r="P382" s="224"/>
      <c r="Q382" s="224"/>
      <c r="R382" s="224"/>
      <c r="S382" s="224"/>
      <c r="T382" s="224"/>
      <c r="U382" s="224"/>
      <c r="V382" s="224"/>
      <c r="W382" s="224"/>
      <c r="X382" s="224"/>
      <c r="Y382" s="224"/>
      <c r="Z382" s="224"/>
    </row>
    <row r="383" spans="1:26" ht="15.75" customHeight="1" x14ac:dyDescent="0.2">
      <c r="A383" s="224"/>
      <c r="B383" s="224"/>
      <c r="C383" s="224"/>
      <c r="D383" s="224"/>
      <c r="E383" s="224"/>
      <c r="F383" s="224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</row>
    <row r="384" spans="1:26" ht="15.75" customHeight="1" x14ac:dyDescent="0.2">
      <c r="A384" s="224"/>
      <c r="B384" s="224"/>
      <c r="C384" s="224"/>
      <c r="D384" s="224"/>
      <c r="E384" s="224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</row>
    <row r="385" spans="1:26" ht="15.75" customHeight="1" x14ac:dyDescent="0.2">
      <c r="A385" s="224"/>
      <c r="B385" s="224"/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</row>
    <row r="386" spans="1:26" ht="15.75" customHeight="1" x14ac:dyDescent="0.2">
      <c r="A386" s="224"/>
      <c r="B386" s="224"/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</row>
    <row r="387" spans="1:26" ht="15.75" customHeight="1" x14ac:dyDescent="0.2">
      <c r="A387" s="224"/>
      <c r="B387" s="224"/>
      <c r="C387" s="224"/>
      <c r="D387" s="224"/>
      <c r="E387" s="224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</row>
    <row r="388" spans="1:26" ht="15.75" customHeight="1" x14ac:dyDescent="0.2">
      <c r="A388" s="224"/>
      <c r="B388" s="224"/>
      <c r="C388" s="224"/>
      <c r="D388" s="224"/>
      <c r="E388" s="224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</row>
    <row r="389" spans="1:26" ht="15.75" customHeight="1" x14ac:dyDescent="0.2">
      <c r="A389" s="224"/>
      <c r="B389" s="224"/>
      <c r="C389" s="224"/>
      <c r="D389" s="224"/>
      <c r="E389" s="224"/>
      <c r="F389" s="224"/>
      <c r="G389" s="224"/>
      <c r="H389" s="224"/>
      <c r="I389" s="224"/>
      <c r="J389" s="224"/>
      <c r="K389" s="224"/>
      <c r="L389" s="224"/>
      <c r="M389" s="224"/>
      <c r="N389" s="224"/>
      <c r="O389" s="224"/>
      <c r="P389" s="22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</row>
    <row r="390" spans="1:26" ht="15.75" customHeight="1" x14ac:dyDescent="0.2">
      <c r="A390" s="224"/>
      <c r="B390" s="224"/>
      <c r="C390" s="224"/>
      <c r="D390" s="224"/>
      <c r="E390" s="224"/>
      <c r="F390" s="224"/>
      <c r="G390" s="224"/>
      <c r="H390" s="224"/>
      <c r="I390" s="224"/>
      <c r="J390" s="224"/>
      <c r="K390" s="224"/>
      <c r="L390" s="224"/>
      <c r="M390" s="224"/>
      <c r="N390" s="224"/>
      <c r="O390" s="224"/>
      <c r="P390" s="224"/>
      <c r="Q390" s="224"/>
      <c r="R390" s="224"/>
      <c r="S390" s="224"/>
      <c r="T390" s="224"/>
      <c r="U390" s="224"/>
      <c r="V390" s="224"/>
      <c r="W390" s="224"/>
      <c r="X390" s="224"/>
      <c r="Y390" s="224"/>
      <c r="Z390" s="224"/>
    </row>
    <row r="391" spans="1:26" ht="15.75" customHeight="1" x14ac:dyDescent="0.2">
      <c r="A391" s="224"/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224"/>
      <c r="M391" s="224"/>
      <c r="N391" s="224"/>
      <c r="O391" s="224"/>
      <c r="P391" s="224"/>
      <c r="Q391" s="224"/>
      <c r="R391" s="224"/>
      <c r="S391" s="224"/>
      <c r="T391" s="224"/>
      <c r="U391" s="224"/>
      <c r="V391" s="224"/>
      <c r="W391" s="224"/>
      <c r="X391" s="224"/>
      <c r="Y391" s="224"/>
      <c r="Z391" s="224"/>
    </row>
    <row r="392" spans="1:26" ht="15.75" customHeight="1" x14ac:dyDescent="0.2">
      <c r="A392" s="224"/>
      <c r="B392" s="224"/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224"/>
      <c r="P392" s="224"/>
      <c r="Q392" s="224"/>
      <c r="R392" s="224"/>
      <c r="S392" s="224"/>
      <c r="T392" s="224"/>
      <c r="U392" s="224"/>
      <c r="V392" s="224"/>
      <c r="W392" s="224"/>
      <c r="X392" s="224"/>
      <c r="Y392" s="224"/>
      <c r="Z392" s="224"/>
    </row>
    <row r="393" spans="1:26" ht="15.75" customHeight="1" x14ac:dyDescent="0.2">
      <c r="A393" s="224"/>
      <c r="B393" s="224"/>
      <c r="C393" s="224"/>
      <c r="D393" s="224"/>
      <c r="E393" s="224"/>
      <c r="F393" s="224"/>
      <c r="G393" s="224"/>
      <c r="H393" s="224"/>
      <c r="I393" s="224"/>
      <c r="J393" s="224"/>
      <c r="K393" s="224"/>
      <c r="L393" s="224"/>
      <c r="M393" s="224"/>
      <c r="N393" s="224"/>
      <c r="O393" s="224"/>
      <c r="P393" s="224"/>
      <c r="Q393" s="224"/>
      <c r="R393" s="224"/>
      <c r="S393" s="224"/>
      <c r="T393" s="224"/>
      <c r="U393" s="224"/>
      <c r="V393" s="224"/>
      <c r="W393" s="224"/>
      <c r="X393" s="224"/>
      <c r="Y393" s="224"/>
      <c r="Z393" s="224"/>
    </row>
    <row r="394" spans="1:26" ht="15.75" customHeight="1" x14ac:dyDescent="0.2">
      <c r="A394" s="224"/>
      <c r="B394" s="224"/>
      <c r="C394" s="224"/>
      <c r="D394" s="224"/>
      <c r="E394" s="224"/>
      <c r="F394" s="224"/>
      <c r="G394" s="224"/>
      <c r="H394" s="224"/>
      <c r="I394" s="224"/>
      <c r="J394" s="224"/>
      <c r="K394" s="224"/>
      <c r="L394" s="224"/>
      <c r="M394" s="224"/>
      <c r="N394" s="224"/>
      <c r="O394" s="224"/>
      <c r="P394" s="224"/>
      <c r="Q394" s="224"/>
      <c r="R394" s="224"/>
      <c r="S394" s="224"/>
      <c r="T394" s="224"/>
      <c r="U394" s="224"/>
      <c r="V394" s="224"/>
      <c r="W394" s="224"/>
      <c r="X394" s="224"/>
      <c r="Y394" s="224"/>
      <c r="Z394" s="224"/>
    </row>
    <row r="395" spans="1:26" ht="15.75" customHeight="1" x14ac:dyDescent="0.2">
      <c r="A395" s="224"/>
      <c r="B395" s="224"/>
      <c r="C395" s="224"/>
      <c r="D395" s="224"/>
      <c r="E395" s="224"/>
      <c r="F395" s="224"/>
      <c r="G395" s="224"/>
      <c r="H395" s="224"/>
      <c r="I395" s="224"/>
      <c r="J395" s="224"/>
      <c r="K395" s="224"/>
      <c r="L395" s="224"/>
      <c r="M395" s="224"/>
      <c r="N395" s="224"/>
      <c r="O395" s="224"/>
      <c r="P395" s="224"/>
      <c r="Q395" s="224"/>
      <c r="R395" s="224"/>
      <c r="S395" s="224"/>
      <c r="T395" s="224"/>
      <c r="U395" s="224"/>
      <c r="V395" s="224"/>
      <c r="W395" s="224"/>
      <c r="X395" s="224"/>
      <c r="Y395" s="224"/>
      <c r="Z395" s="224"/>
    </row>
    <row r="396" spans="1:26" ht="15.75" customHeight="1" x14ac:dyDescent="0.2">
      <c r="A396" s="224"/>
      <c r="B396" s="224"/>
      <c r="C396" s="224"/>
      <c r="D396" s="224"/>
      <c r="E396" s="224"/>
      <c r="F396" s="224"/>
      <c r="G396" s="224"/>
      <c r="H396" s="224"/>
      <c r="I396" s="224"/>
      <c r="J396" s="224"/>
      <c r="K396" s="224"/>
      <c r="L396" s="224"/>
      <c r="M396" s="224"/>
      <c r="N396" s="224"/>
      <c r="O396" s="224"/>
      <c r="P396" s="224"/>
      <c r="Q396" s="224"/>
      <c r="R396" s="224"/>
      <c r="S396" s="224"/>
      <c r="T396" s="224"/>
      <c r="U396" s="224"/>
      <c r="V396" s="224"/>
      <c r="W396" s="224"/>
      <c r="X396" s="224"/>
      <c r="Y396" s="224"/>
      <c r="Z396" s="224"/>
    </row>
    <row r="397" spans="1:26" ht="15.75" customHeight="1" x14ac:dyDescent="0.2">
      <c r="A397" s="224"/>
      <c r="B397" s="224"/>
      <c r="C397" s="224"/>
      <c r="D397" s="224"/>
      <c r="E397" s="224"/>
      <c r="F397" s="224"/>
      <c r="G397" s="224"/>
      <c r="H397" s="224"/>
      <c r="I397" s="224"/>
      <c r="J397" s="224"/>
      <c r="K397" s="224"/>
      <c r="L397" s="224"/>
      <c r="M397" s="224"/>
      <c r="N397" s="224"/>
      <c r="O397" s="224"/>
      <c r="P397" s="224"/>
      <c r="Q397" s="224"/>
      <c r="R397" s="224"/>
      <c r="S397" s="224"/>
      <c r="T397" s="224"/>
      <c r="U397" s="224"/>
      <c r="V397" s="224"/>
      <c r="W397" s="224"/>
      <c r="X397" s="224"/>
      <c r="Y397" s="224"/>
      <c r="Z397" s="224"/>
    </row>
    <row r="398" spans="1:26" ht="15.75" customHeight="1" x14ac:dyDescent="0.2">
      <c r="A398" s="224"/>
      <c r="B398" s="224"/>
      <c r="C398" s="224"/>
      <c r="D398" s="224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</row>
    <row r="399" spans="1:26" ht="15.75" customHeight="1" x14ac:dyDescent="0.2">
      <c r="A399" s="224"/>
      <c r="B399" s="224"/>
      <c r="C399" s="224"/>
      <c r="D399" s="224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24"/>
      <c r="S399" s="224"/>
      <c r="T399" s="224"/>
      <c r="U399" s="224"/>
      <c r="V399" s="224"/>
      <c r="W399" s="224"/>
      <c r="X399" s="224"/>
      <c r="Y399" s="224"/>
      <c r="Z399" s="224"/>
    </row>
    <row r="400" spans="1:26" ht="15.75" customHeight="1" x14ac:dyDescent="0.2">
      <c r="A400" s="224"/>
      <c r="B400" s="224"/>
      <c r="C400" s="224"/>
      <c r="D400" s="224"/>
      <c r="E400" s="224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4"/>
      <c r="Z400" s="224"/>
    </row>
    <row r="401" spans="1:26" ht="15.75" customHeight="1" x14ac:dyDescent="0.2">
      <c r="A401" s="224"/>
      <c r="B401" s="224"/>
      <c r="C401" s="224"/>
      <c r="D401" s="224"/>
      <c r="E401" s="224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24"/>
      <c r="S401" s="224"/>
      <c r="T401" s="224"/>
      <c r="U401" s="224"/>
      <c r="V401" s="224"/>
      <c r="W401" s="224"/>
      <c r="X401" s="224"/>
      <c r="Y401" s="224"/>
      <c r="Z401" s="224"/>
    </row>
    <row r="402" spans="1:26" ht="15.75" customHeight="1" x14ac:dyDescent="0.2">
      <c r="A402" s="224"/>
      <c r="B402" s="224"/>
      <c r="C402" s="224"/>
      <c r="D402" s="224"/>
      <c r="E402" s="224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24"/>
      <c r="S402" s="224"/>
      <c r="T402" s="224"/>
      <c r="U402" s="224"/>
      <c r="V402" s="224"/>
      <c r="W402" s="224"/>
      <c r="X402" s="224"/>
      <c r="Y402" s="224"/>
      <c r="Z402" s="224"/>
    </row>
    <row r="403" spans="1:26" ht="15.75" customHeight="1" x14ac:dyDescent="0.2">
      <c r="A403" s="224"/>
      <c r="B403" s="224"/>
      <c r="C403" s="224"/>
      <c r="D403" s="224"/>
      <c r="E403" s="224"/>
      <c r="F403" s="224"/>
      <c r="G403" s="224"/>
      <c r="H403" s="224"/>
      <c r="I403" s="224"/>
      <c r="J403" s="224"/>
      <c r="K403" s="224"/>
      <c r="L403" s="224"/>
      <c r="M403" s="224"/>
      <c r="N403" s="224"/>
      <c r="O403" s="224"/>
      <c r="P403" s="224"/>
      <c r="Q403" s="224"/>
      <c r="R403" s="224"/>
      <c r="S403" s="224"/>
      <c r="T403" s="224"/>
      <c r="U403" s="224"/>
      <c r="V403" s="224"/>
      <c r="W403" s="224"/>
      <c r="X403" s="224"/>
      <c r="Y403" s="224"/>
      <c r="Z403" s="224"/>
    </row>
    <row r="404" spans="1:26" ht="15.75" customHeight="1" x14ac:dyDescent="0.2">
      <c r="A404" s="224"/>
      <c r="B404" s="224"/>
      <c r="C404" s="224"/>
      <c r="D404" s="224"/>
      <c r="E404" s="224"/>
      <c r="F404" s="224"/>
      <c r="G404" s="224"/>
      <c r="H404" s="224"/>
      <c r="I404" s="224"/>
      <c r="J404" s="224"/>
      <c r="K404" s="224"/>
      <c r="L404" s="224"/>
      <c r="M404" s="224"/>
      <c r="N404" s="224"/>
      <c r="O404" s="224"/>
      <c r="P404" s="224"/>
      <c r="Q404" s="224"/>
      <c r="R404" s="224"/>
      <c r="S404" s="224"/>
      <c r="T404" s="224"/>
      <c r="U404" s="224"/>
      <c r="V404" s="224"/>
      <c r="W404" s="224"/>
      <c r="X404" s="224"/>
      <c r="Y404" s="224"/>
      <c r="Z404" s="224"/>
    </row>
    <row r="405" spans="1:26" ht="15.75" customHeight="1" x14ac:dyDescent="0.2">
      <c r="A405" s="224"/>
      <c r="B405" s="224"/>
      <c r="C405" s="224"/>
      <c r="D405" s="224"/>
      <c r="E405" s="224"/>
      <c r="F405" s="224"/>
      <c r="G405" s="224"/>
      <c r="H405" s="224"/>
      <c r="I405" s="224"/>
      <c r="J405" s="224"/>
      <c r="K405" s="224"/>
      <c r="L405" s="224"/>
      <c r="M405" s="224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</row>
    <row r="406" spans="1:26" ht="15.75" customHeight="1" x14ac:dyDescent="0.2">
      <c r="A406" s="224"/>
      <c r="B406" s="224"/>
      <c r="C406" s="224"/>
      <c r="D406" s="224"/>
      <c r="E406" s="224"/>
      <c r="F406" s="224"/>
      <c r="G406" s="224"/>
      <c r="H406" s="224"/>
      <c r="I406" s="224"/>
      <c r="J406" s="224"/>
      <c r="K406" s="224"/>
      <c r="L406" s="224"/>
      <c r="M406" s="224"/>
      <c r="N406" s="224"/>
      <c r="O406" s="224"/>
      <c r="P406" s="224"/>
      <c r="Q406" s="224"/>
      <c r="R406" s="224"/>
      <c r="S406" s="224"/>
      <c r="T406" s="224"/>
      <c r="U406" s="224"/>
      <c r="V406" s="224"/>
      <c r="W406" s="224"/>
      <c r="X406" s="224"/>
      <c r="Y406" s="224"/>
      <c r="Z406" s="224"/>
    </row>
    <row r="407" spans="1:26" ht="15.75" customHeight="1" x14ac:dyDescent="0.2">
      <c r="A407" s="224"/>
      <c r="B407" s="224"/>
      <c r="C407" s="224"/>
      <c r="D407" s="224"/>
      <c r="E407" s="224"/>
      <c r="F407" s="224"/>
      <c r="G407" s="224"/>
      <c r="H407" s="224"/>
      <c r="I407" s="224"/>
      <c r="J407" s="224"/>
      <c r="K407" s="224"/>
      <c r="L407" s="224"/>
      <c r="M407" s="224"/>
      <c r="N407" s="224"/>
      <c r="O407" s="224"/>
      <c r="P407" s="224"/>
      <c r="Q407" s="224"/>
      <c r="R407" s="224"/>
      <c r="S407" s="224"/>
      <c r="T407" s="224"/>
      <c r="U407" s="224"/>
      <c r="V407" s="224"/>
      <c r="W407" s="224"/>
      <c r="X407" s="224"/>
      <c r="Y407" s="224"/>
      <c r="Z407" s="224"/>
    </row>
    <row r="408" spans="1:26" ht="15.75" customHeight="1" x14ac:dyDescent="0.2">
      <c r="A408" s="224"/>
      <c r="B408" s="224"/>
      <c r="C408" s="224"/>
      <c r="D408" s="224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224"/>
      <c r="P408" s="224"/>
      <c r="Q408" s="224"/>
      <c r="R408" s="224"/>
      <c r="S408" s="224"/>
      <c r="T408" s="224"/>
      <c r="U408" s="224"/>
      <c r="V408" s="224"/>
      <c r="W408" s="224"/>
      <c r="X408" s="224"/>
      <c r="Y408" s="224"/>
      <c r="Z408" s="224"/>
    </row>
    <row r="409" spans="1:26" ht="15.75" customHeight="1" x14ac:dyDescent="0.2">
      <c r="A409" s="224"/>
      <c r="B409" s="224"/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224"/>
      <c r="P409" s="224"/>
      <c r="Q409" s="224"/>
      <c r="R409" s="224"/>
      <c r="S409" s="224"/>
      <c r="T409" s="224"/>
      <c r="U409" s="224"/>
      <c r="V409" s="224"/>
      <c r="W409" s="224"/>
      <c r="X409" s="224"/>
      <c r="Y409" s="224"/>
      <c r="Z409" s="224"/>
    </row>
    <row r="410" spans="1:26" ht="15.75" customHeight="1" x14ac:dyDescent="0.2">
      <c r="A410" s="224"/>
      <c r="B410" s="224"/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24"/>
      <c r="S410" s="224"/>
      <c r="T410" s="224"/>
      <c r="U410" s="224"/>
      <c r="V410" s="224"/>
      <c r="W410" s="224"/>
      <c r="X410" s="224"/>
      <c r="Y410" s="224"/>
      <c r="Z410" s="224"/>
    </row>
    <row r="411" spans="1:26" ht="15.75" customHeight="1" x14ac:dyDescent="0.2">
      <c r="A411" s="224"/>
      <c r="B411" s="224"/>
      <c r="C411" s="224"/>
      <c r="D411" s="224"/>
      <c r="E411" s="224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  <c r="Q411" s="224"/>
      <c r="R411" s="224"/>
      <c r="S411" s="224"/>
      <c r="T411" s="224"/>
      <c r="U411" s="224"/>
      <c r="V411" s="224"/>
      <c r="W411" s="224"/>
      <c r="X411" s="224"/>
      <c r="Y411" s="224"/>
      <c r="Z411" s="224"/>
    </row>
    <row r="412" spans="1:26" ht="15.75" customHeight="1" x14ac:dyDescent="0.2">
      <c r="A412" s="224"/>
      <c r="B412" s="224"/>
      <c r="C412" s="224"/>
      <c r="D412" s="224"/>
      <c r="E412" s="224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</row>
    <row r="413" spans="1:26" ht="15.75" customHeight="1" x14ac:dyDescent="0.2">
      <c r="A413" s="224"/>
      <c r="B413" s="224"/>
      <c r="C413" s="224"/>
      <c r="D413" s="224"/>
      <c r="E413" s="224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</row>
    <row r="414" spans="1:26" ht="15.75" customHeight="1" x14ac:dyDescent="0.2">
      <c r="A414" s="224"/>
      <c r="B414" s="224"/>
      <c r="C414" s="224"/>
      <c r="D414" s="224"/>
      <c r="E414" s="224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</row>
    <row r="415" spans="1:26" ht="15.75" customHeight="1" x14ac:dyDescent="0.2">
      <c r="A415" s="224"/>
      <c r="B415" s="224"/>
      <c r="C415" s="224"/>
      <c r="D415" s="224"/>
      <c r="E415" s="224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</row>
    <row r="416" spans="1:26" ht="15.75" customHeight="1" x14ac:dyDescent="0.2">
      <c r="A416" s="224"/>
      <c r="B416" s="224"/>
      <c r="C416" s="224"/>
      <c r="D416" s="224"/>
      <c r="E416" s="224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</row>
    <row r="417" spans="1:26" ht="15.75" customHeight="1" x14ac:dyDescent="0.2">
      <c r="A417" s="224"/>
      <c r="B417" s="224"/>
      <c r="C417" s="224"/>
      <c r="D417" s="224"/>
      <c r="E417" s="224"/>
      <c r="F417" s="224"/>
      <c r="G417" s="224"/>
      <c r="H417" s="224"/>
      <c r="I417" s="224"/>
      <c r="J417" s="224"/>
      <c r="K417" s="224"/>
      <c r="L417" s="224"/>
      <c r="M417" s="224"/>
      <c r="N417" s="224"/>
      <c r="O417" s="224"/>
      <c r="P417" s="224"/>
      <c r="Q417" s="224"/>
      <c r="R417" s="224"/>
      <c r="S417" s="224"/>
      <c r="T417" s="224"/>
      <c r="U417" s="224"/>
      <c r="V417" s="224"/>
      <c r="W417" s="224"/>
      <c r="X417" s="224"/>
      <c r="Y417" s="224"/>
      <c r="Z417" s="224"/>
    </row>
    <row r="418" spans="1:26" ht="15.75" customHeight="1" x14ac:dyDescent="0.2">
      <c r="A418" s="224"/>
      <c r="B418" s="224"/>
      <c r="C418" s="224"/>
      <c r="D418" s="224"/>
      <c r="E418" s="224"/>
      <c r="F418" s="224"/>
      <c r="G418" s="224"/>
      <c r="H418" s="224"/>
      <c r="I418" s="224"/>
      <c r="J418" s="224"/>
      <c r="K418" s="224"/>
      <c r="L418" s="224"/>
      <c r="M418" s="224"/>
      <c r="N418" s="224"/>
      <c r="O418" s="224"/>
      <c r="P418" s="224"/>
      <c r="Q418" s="224"/>
      <c r="R418" s="224"/>
      <c r="S418" s="224"/>
      <c r="T418" s="224"/>
      <c r="U418" s="224"/>
      <c r="V418" s="224"/>
      <c r="W418" s="224"/>
      <c r="X418" s="224"/>
      <c r="Y418" s="224"/>
      <c r="Z418" s="224"/>
    </row>
    <row r="419" spans="1:26" ht="15.75" customHeight="1" x14ac:dyDescent="0.2">
      <c r="A419" s="224"/>
      <c r="B419" s="224"/>
      <c r="C419" s="224"/>
      <c r="D419" s="224"/>
      <c r="E419" s="224"/>
      <c r="F419" s="224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  <c r="Q419" s="224"/>
      <c r="R419" s="224"/>
      <c r="S419" s="224"/>
      <c r="T419" s="224"/>
      <c r="U419" s="224"/>
      <c r="V419" s="224"/>
      <c r="W419" s="224"/>
      <c r="X419" s="224"/>
      <c r="Y419" s="224"/>
      <c r="Z419" s="224"/>
    </row>
    <row r="420" spans="1:26" ht="15.75" customHeight="1" x14ac:dyDescent="0.2">
      <c r="A420" s="224"/>
      <c r="B420" s="224"/>
      <c r="C420" s="224"/>
      <c r="D420" s="224"/>
      <c r="E420" s="224"/>
      <c r="F420" s="224"/>
      <c r="G420" s="224"/>
      <c r="H420" s="224"/>
      <c r="I420" s="224"/>
      <c r="J420" s="224"/>
      <c r="K420" s="224"/>
      <c r="L420" s="224"/>
      <c r="M420" s="224"/>
      <c r="N420" s="224"/>
      <c r="O420" s="224"/>
      <c r="P420" s="224"/>
      <c r="Q420" s="224"/>
      <c r="R420" s="224"/>
      <c r="S420" s="224"/>
      <c r="T420" s="224"/>
      <c r="U420" s="224"/>
      <c r="V420" s="224"/>
      <c r="W420" s="224"/>
      <c r="X420" s="224"/>
      <c r="Y420" s="224"/>
      <c r="Z420" s="224"/>
    </row>
    <row r="421" spans="1:26" ht="15.75" customHeight="1" x14ac:dyDescent="0.2">
      <c r="A421" s="224"/>
      <c r="B421" s="224"/>
      <c r="C421" s="224"/>
      <c r="D421" s="224"/>
      <c r="E421" s="224"/>
      <c r="F421" s="224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  <c r="Q421" s="224"/>
      <c r="R421" s="224"/>
      <c r="S421" s="224"/>
      <c r="T421" s="224"/>
      <c r="U421" s="224"/>
      <c r="V421" s="224"/>
      <c r="W421" s="224"/>
      <c r="X421" s="224"/>
      <c r="Y421" s="224"/>
      <c r="Z421" s="224"/>
    </row>
    <row r="422" spans="1:26" ht="15.75" customHeight="1" x14ac:dyDescent="0.2">
      <c r="A422" s="224"/>
      <c r="B422" s="224"/>
      <c r="C422" s="224"/>
      <c r="D422" s="224"/>
      <c r="E422" s="224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  <c r="P422" s="224"/>
      <c r="Q422" s="224"/>
      <c r="R422" s="224"/>
      <c r="S422" s="224"/>
      <c r="T422" s="224"/>
      <c r="U422" s="224"/>
      <c r="V422" s="224"/>
      <c r="W422" s="224"/>
      <c r="X422" s="224"/>
      <c r="Y422" s="224"/>
      <c r="Z422" s="224"/>
    </row>
    <row r="423" spans="1:26" ht="15.75" customHeight="1" x14ac:dyDescent="0.2">
      <c r="A423" s="224"/>
      <c r="B423" s="224"/>
      <c r="C423" s="224"/>
      <c r="D423" s="224"/>
      <c r="E423" s="224"/>
      <c r="F423" s="224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  <c r="Q423" s="224"/>
      <c r="R423" s="224"/>
      <c r="S423" s="224"/>
      <c r="T423" s="224"/>
      <c r="U423" s="224"/>
      <c r="V423" s="224"/>
      <c r="W423" s="224"/>
      <c r="X423" s="224"/>
      <c r="Y423" s="224"/>
      <c r="Z423" s="224"/>
    </row>
    <row r="424" spans="1:26" ht="15.75" customHeight="1" x14ac:dyDescent="0.2">
      <c r="A424" s="224"/>
      <c r="B424" s="224"/>
      <c r="C424" s="224"/>
      <c r="D424" s="224"/>
      <c r="E424" s="224"/>
      <c r="F424" s="224"/>
      <c r="G424" s="224"/>
      <c r="H424" s="224"/>
      <c r="I424" s="224"/>
      <c r="J424" s="224"/>
      <c r="K424" s="224"/>
      <c r="L424" s="224"/>
      <c r="M424" s="224"/>
      <c r="N424" s="224"/>
      <c r="O424" s="224"/>
      <c r="P424" s="224"/>
      <c r="Q424" s="224"/>
      <c r="R424" s="224"/>
      <c r="S424" s="224"/>
      <c r="T424" s="224"/>
      <c r="U424" s="224"/>
      <c r="V424" s="224"/>
      <c r="W424" s="224"/>
      <c r="X424" s="224"/>
      <c r="Y424" s="224"/>
      <c r="Z424" s="224"/>
    </row>
    <row r="425" spans="1:26" ht="15.75" customHeight="1" x14ac:dyDescent="0.2">
      <c r="A425" s="224"/>
      <c r="B425" s="224"/>
      <c r="C425" s="224"/>
      <c r="D425" s="224"/>
      <c r="E425" s="224"/>
      <c r="F425" s="224"/>
      <c r="G425" s="224"/>
      <c r="H425" s="224"/>
      <c r="I425" s="224"/>
      <c r="J425" s="224"/>
      <c r="K425" s="224"/>
      <c r="L425" s="224"/>
      <c r="M425" s="224"/>
      <c r="N425" s="224"/>
      <c r="O425" s="224"/>
      <c r="P425" s="224"/>
      <c r="Q425" s="224"/>
      <c r="R425" s="224"/>
      <c r="S425" s="224"/>
      <c r="T425" s="224"/>
      <c r="U425" s="224"/>
      <c r="V425" s="224"/>
      <c r="W425" s="224"/>
      <c r="X425" s="224"/>
      <c r="Y425" s="224"/>
      <c r="Z425" s="224"/>
    </row>
    <row r="426" spans="1:26" ht="15.75" customHeight="1" x14ac:dyDescent="0.2">
      <c r="A426" s="224"/>
      <c r="B426" s="224"/>
      <c r="C426" s="224"/>
      <c r="D426" s="224"/>
      <c r="E426" s="224"/>
      <c r="F426" s="224"/>
      <c r="G426" s="224"/>
      <c r="H426" s="224"/>
      <c r="I426" s="224"/>
      <c r="J426" s="224"/>
      <c r="K426" s="224"/>
      <c r="L426" s="224"/>
      <c r="M426" s="224"/>
      <c r="N426" s="224"/>
      <c r="O426" s="224"/>
      <c r="P426" s="224"/>
      <c r="Q426" s="224"/>
      <c r="R426" s="224"/>
      <c r="S426" s="224"/>
      <c r="T426" s="224"/>
      <c r="U426" s="224"/>
      <c r="V426" s="224"/>
      <c r="W426" s="224"/>
      <c r="X426" s="224"/>
      <c r="Y426" s="224"/>
      <c r="Z426" s="224"/>
    </row>
    <row r="427" spans="1:26" ht="15.75" customHeight="1" x14ac:dyDescent="0.2">
      <c r="A427" s="224"/>
      <c r="B427" s="224"/>
      <c r="C427" s="224"/>
      <c r="D427" s="224"/>
      <c r="E427" s="224"/>
      <c r="F427" s="224"/>
      <c r="G427" s="224"/>
      <c r="H427" s="224"/>
      <c r="I427" s="224"/>
      <c r="J427" s="224"/>
      <c r="K427" s="224"/>
      <c r="L427" s="224"/>
      <c r="M427" s="224"/>
      <c r="N427" s="224"/>
      <c r="O427" s="224"/>
      <c r="P427" s="224"/>
      <c r="Q427" s="224"/>
      <c r="R427" s="224"/>
      <c r="S427" s="224"/>
      <c r="T427" s="224"/>
      <c r="U427" s="224"/>
      <c r="V427" s="224"/>
      <c r="W427" s="224"/>
      <c r="X427" s="224"/>
      <c r="Y427" s="224"/>
      <c r="Z427" s="224"/>
    </row>
    <row r="428" spans="1:26" ht="15.75" customHeight="1" x14ac:dyDescent="0.2">
      <c r="A428" s="224"/>
      <c r="B428" s="224"/>
      <c r="C428" s="224"/>
      <c r="D428" s="224"/>
      <c r="E428" s="224"/>
      <c r="F428" s="224"/>
      <c r="G428" s="224"/>
      <c r="H428" s="224"/>
      <c r="I428" s="224"/>
      <c r="J428" s="224"/>
      <c r="K428" s="224"/>
      <c r="L428" s="224"/>
      <c r="M428" s="224"/>
      <c r="N428" s="224"/>
      <c r="O428" s="224"/>
      <c r="P428" s="224"/>
      <c r="Q428" s="224"/>
      <c r="R428" s="224"/>
      <c r="S428" s="224"/>
      <c r="T428" s="224"/>
      <c r="U428" s="224"/>
      <c r="V428" s="224"/>
      <c r="W428" s="224"/>
      <c r="X428" s="224"/>
      <c r="Y428" s="224"/>
      <c r="Z428" s="224"/>
    </row>
    <row r="429" spans="1:26" ht="15.75" customHeight="1" x14ac:dyDescent="0.2">
      <c r="A429" s="224"/>
      <c r="B429" s="224"/>
      <c r="C429" s="224"/>
      <c r="D429" s="224"/>
      <c r="E429" s="224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  <c r="Q429" s="224"/>
      <c r="R429" s="224"/>
      <c r="S429" s="224"/>
      <c r="T429" s="224"/>
      <c r="U429" s="224"/>
      <c r="V429" s="224"/>
      <c r="W429" s="224"/>
      <c r="X429" s="224"/>
      <c r="Y429" s="224"/>
      <c r="Z429" s="224"/>
    </row>
    <row r="430" spans="1:26" ht="15.75" customHeight="1" x14ac:dyDescent="0.2">
      <c r="A430" s="224"/>
      <c r="B430" s="224"/>
      <c r="C430" s="224"/>
      <c r="D430" s="224"/>
      <c r="E430" s="224"/>
      <c r="F430" s="224"/>
      <c r="G430" s="224"/>
      <c r="H430" s="224"/>
      <c r="I430" s="224"/>
      <c r="J430" s="224"/>
      <c r="K430" s="224"/>
      <c r="L430" s="224"/>
      <c r="M430" s="224"/>
      <c r="N430" s="224"/>
      <c r="O430" s="224"/>
      <c r="P430" s="224"/>
      <c r="Q430" s="224"/>
      <c r="R430" s="224"/>
      <c r="S430" s="224"/>
      <c r="T430" s="224"/>
      <c r="U430" s="224"/>
      <c r="V430" s="224"/>
      <c r="W430" s="224"/>
      <c r="X430" s="224"/>
      <c r="Y430" s="224"/>
      <c r="Z430" s="224"/>
    </row>
    <row r="431" spans="1:26" ht="15.75" customHeight="1" x14ac:dyDescent="0.2">
      <c r="A431" s="224"/>
      <c r="B431" s="224"/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</row>
    <row r="432" spans="1:26" ht="15.75" customHeight="1" x14ac:dyDescent="0.2">
      <c r="A432" s="224"/>
      <c r="B432" s="224"/>
      <c r="C432" s="224"/>
      <c r="D432" s="224"/>
      <c r="E432" s="224"/>
      <c r="F432" s="224"/>
      <c r="G432" s="224"/>
      <c r="H432" s="224"/>
      <c r="I432" s="224"/>
      <c r="J432" s="224"/>
      <c r="K432" s="224"/>
      <c r="L432" s="224"/>
      <c r="M432" s="224"/>
      <c r="N432" s="224"/>
      <c r="O432" s="224"/>
      <c r="P432" s="224"/>
      <c r="Q432" s="224"/>
      <c r="R432" s="224"/>
      <c r="S432" s="224"/>
      <c r="T432" s="224"/>
      <c r="U432" s="224"/>
      <c r="V432" s="224"/>
      <c r="W432" s="224"/>
      <c r="X432" s="224"/>
      <c r="Y432" s="224"/>
      <c r="Z432" s="224"/>
    </row>
    <row r="433" spans="1:26" ht="15.75" customHeight="1" x14ac:dyDescent="0.2">
      <c r="A433" s="224"/>
      <c r="B433" s="224"/>
      <c r="C433" s="224"/>
      <c r="D433" s="224"/>
      <c r="E433" s="224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  <c r="Q433" s="224"/>
      <c r="R433" s="224"/>
      <c r="S433" s="224"/>
      <c r="T433" s="224"/>
      <c r="U433" s="224"/>
      <c r="V433" s="224"/>
      <c r="W433" s="224"/>
      <c r="X433" s="224"/>
      <c r="Y433" s="224"/>
      <c r="Z433" s="224"/>
    </row>
    <row r="434" spans="1:26" ht="15.75" customHeight="1" x14ac:dyDescent="0.2">
      <c r="A434" s="224"/>
      <c r="B434" s="224"/>
      <c r="C434" s="224"/>
      <c r="D434" s="224"/>
      <c r="E434" s="224"/>
      <c r="F434" s="224"/>
      <c r="G434" s="224"/>
      <c r="H434" s="224"/>
      <c r="I434" s="224"/>
      <c r="J434" s="224"/>
      <c r="K434" s="224"/>
      <c r="L434" s="224"/>
      <c r="M434" s="224"/>
      <c r="N434" s="224"/>
      <c r="O434" s="224"/>
      <c r="P434" s="224"/>
      <c r="Q434" s="224"/>
      <c r="R434" s="224"/>
      <c r="S434" s="224"/>
      <c r="T434" s="224"/>
      <c r="U434" s="224"/>
      <c r="V434" s="224"/>
      <c r="W434" s="224"/>
      <c r="X434" s="224"/>
      <c r="Y434" s="224"/>
      <c r="Z434" s="224"/>
    </row>
    <row r="435" spans="1:26" ht="15.75" customHeight="1" x14ac:dyDescent="0.2">
      <c r="A435" s="224"/>
      <c r="B435" s="224"/>
      <c r="C435" s="224"/>
      <c r="D435" s="224"/>
      <c r="E435" s="224"/>
      <c r="F435" s="224"/>
      <c r="G435" s="224"/>
      <c r="H435" s="224"/>
      <c r="I435" s="224"/>
      <c r="J435" s="224"/>
      <c r="K435" s="224"/>
      <c r="L435" s="224"/>
      <c r="M435" s="224"/>
      <c r="N435" s="224"/>
      <c r="O435" s="224"/>
      <c r="P435" s="224"/>
      <c r="Q435" s="224"/>
      <c r="R435" s="224"/>
      <c r="S435" s="224"/>
      <c r="T435" s="224"/>
      <c r="U435" s="224"/>
      <c r="V435" s="224"/>
      <c r="W435" s="224"/>
      <c r="X435" s="224"/>
      <c r="Y435" s="224"/>
      <c r="Z435" s="224"/>
    </row>
    <row r="436" spans="1:26" ht="15.75" customHeight="1" x14ac:dyDescent="0.2">
      <c r="A436" s="224"/>
      <c r="B436" s="224"/>
      <c r="C436" s="224"/>
      <c r="D436" s="224"/>
      <c r="E436" s="224"/>
      <c r="F436" s="224"/>
      <c r="G436" s="224"/>
      <c r="H436" s="224"/>
      <c r="I436" s="224"/>
      <c r="J436" s="224"/>
      <c r="K436" s="224"/>
      <c r="L436" s="224"/>
      <c r="M436" s="224"/>
      <c r="N436" s="224"/>
      <c r="O436" s="224"/>
      <c r="P436" s="224"/>
      <c r="Q436" s="224"/>
      <c r="R436" s="224"/>
      <c r="S436" s="224"/>
      <c r="T436" s="224"/>
      <c r="U436" s="224"/>
      <c r="V436" s="224"/>
      <c r="W436" s="224"/>
      <c r="X436" s="224"/>
      <c r="Y436" s="224"/>
      <c r="Z436" s="224"/>
    </row>
    <row r="437" spans="1:26" ht="15.75" customHeight="1" x14ac:dyDescent="0.2">
      <c r="A437" s="224"/>
      <c r="B437" s="224"/>
      <c r="C437" s="224"/>
      <c r="D437" s="224"/>
      <c r="E437" s="224"/>
      <c r="F437" s="224"/>
      <c r="G437" s="224"/>
      <c r="H437" s="224"/>
      <c r="I437" s="224"/>
      <c r="J437" s="224"/>
      <c r="K437" s="224"/>
      <c r="L437" s="224"/>
      <c r="M437" s="224"/>
      <c r="N437" s="224"/>
      <c r="O437" s="224"/>
      <c r="P437" s="224"/>
      <c r="Q437" s="224"/>
      <c r="R437" s="224"/>
      <c r="S437" s="224"/>
      <c r="T437" s="224"/>
      <c r="U437" s="224"/>
      <c r="V437" s="224"/>
      <c r="W437" s="224"/>
      <c r="X437" s="224"/>
      <c r="Y437" s="224"/>
      <c r="Z437" s="224"/>
    </row>
    <row r="438" spans="1:26" ht="15.75" customHeight="1" x14ac:dyDescent="0.2">
      <c r="A438" s="224"/>
      <c r="B438" s="224"/>
      <c r="C438" s="224"/>
      <c r="D438" s="224"/>
      <c r="E438" s="224"/>
      <c r="F438" s="224"/>
      <c r="G438" s="224"/>
      <c r="H438" s="224"/>
      <c r="I438" s="224"/>
      <c r="J438" s="224"/>
      <c r="K438" s="224"/>
      <c r="L438" s="224"/>
      <c r="M438" s="224"/>
      <c r="N438" s="224"/>
      <c r="O438" s="224"/>
      <c r="P438" s="224"/>
      <c r="Q438" s="224"/>
      <c r="R438" s="224"/>
      <c r="S438" s="224"/>
      <c r="T438" s="224"/>
      <c r="U438" s="224"/>
      <c r="V438" s="224"/>
      <c r="W438" s="224"/>
      <c r="X438" s="224"/>
      <c r="Y438" s="224"/>
      <c r="Z438" s="224"/>
    </row>
    <row r="439" spans="1:26" ht="15.75" customHeight="1" x14ac:dyDescent="0.2">
      <c r="A439" s="224"/>
      <c r="B439" s="224"/>
      <c r="C439" s="224"/>
      <c r="D439" s="224"/>
      <c r="E439" s="224"/>
      <c r="F439" s="224"/>
      <c r="G439" s="224"/>
      <c r="H439" s="224"/>
      <c r="I439" s="224"/>
      <c r="J439" s="224"/>
      <c r="K439" s="224"/>
      <c r="L439" s="224"/>
      <c r="M439" s="224"/>
      <c r="N439" s="224"/>
      <c r="O439" s="224"/>
      <c r="P439" s="224"/>
      <c r="Q439" s="224"/>
      <c r="R439" s="224"/>
      <c r="S439" s="224"/>
      <c r="T439" s="224"/>
      <c r="U439" s="224"/>
      <c r="V439" s="224"/>
      <c r="W439" s="224"/>
      <c r="X439" s="224"/>
      <c r="Y439" s="224"/>
      <c r="Z439" s="224"/>
    </row>
    <row r="440" spans="1:26" ht="15.75" customHeight="1" x14ac:dyDescent="0.2">
      <c r="A440" s="224"/>
      <c r="B440" s="224"/>
      <c r="C440" s="224"/>
      <c r="D440" s="224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24"/>
      <c r="Q440" s="224"/>
      <c r="R440" s="224"/>
      <c r="S440" s="224"/>
      <c r="T440" s="224"/>
      <c r="U440" s="224"/>
      <c r="V440" s="224"/>
      <c r="W440" s="224"/>
      <c r="X440" s="224"/>
      <c r="Y440" s="224"/>
      <c r="Z440" s="224"/>
    </row>
    <row r="441" spans="1:26" ht="15.75" customHeight="1" x14ac:dyDescent="0.2">
      <c r="A441" s="224"/>
      <c r="B441" s="224"/>
      <c r="C441" s="224"/>
      <c r="D441" s="224"/>
      <c r="E441" s="224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  <c r="Q441" s="224"/>
      <c r="R441" s="224"/>
      <c r="S441" s="224"/>
      <c r="T441" s="224"/>
      <c r="U441" s="224"/>
      <c r="V441" s="224"/>
      <c r="W441" s="224"/>
      <c r="X441" s="224"/>
      <c r="Y441" s="224"/>
      <c r="Z441" s="224"/>
    </row>
    <row r="442" spans="1:26" ht="15.75" customHeight="1" x14ac:dyDescent="0.2">
      <c r="A442" s="224"/>
      <c r="B442" s="224"/>
      <c r="C442" s="224"/>
      <c r="D442" s="224"/>
      <c r="E442" s="224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  <c r="P442" s="224"/>
      <c r="Q442" s="224"/>
      <c r="R442" s="224"/>
      <c r="S442" s="224"/>
      <c r="T442" s="224"/>
      <c r="U442" s="224"/>
      <c r="V442" s="224"/>
      <c r="W442" s="224"/>
      <c r="X442" s="224"/>
      <c r="Y442" s="224"/>
      <c r="Z442" s="224"/>
    </row>
    <row r="443" spans="1:26" ht="15.75" customHeight="1" x14ac:dyDescent="0.2">
      <c r="A443" s="224"/>
      <c r="B443" s="224"/>
      <c r="C443" s="224"/>
      <c r="D443" s="224"/>
      <c r="E443" s="224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  <c r="Q443" s="224"/>
      <c r="R443" s="224"/>
      <c r="S443" s="224"/>
      <c r="T443" s="224"/>
      <c r="U443" s="224"/>
      <c r="V443" s="224"/>
      <c r="W443" s="224"/>
      <c r="X443" s="224"/>
      <c r="Y443" s="224"/>
      <c r="Z443" s="224"/>
    </row>
    <row r="444" spans="1:26" ht="15.75" customHeight="1" x14ac:dyDescent="0.2">
      <c r="A444" s="224"/>
      <c r="B444" s="224"/>
      <c r="C444" s="224"/>
      <c r="D444" s="224"/>
      <c r="E444" s="224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  <c r="P444" s="224"/>
      <c r="Q444" s="224"/>
      <c r="R444" s="224"/>
      <c r="S444" s="224"/>
      <c r="T444" s="224"/>
      <c r="U444" s="224"/>
      <c r="V444" s="224"/>
      <c r="W444" s="224"/>
      <c r="X444" s="224"/>
      <c r="Y444" s="224"/>
      <c r="Z444" s="224"/>
    </row>
    <row r="445" spans="1:26" ht="15.75" customHeight="1" x14ac:dyDescent="0.2">
      <c r="A445" s="224"/>
      <c r="B445" s="224"/>
      <c r="C445" s="224"/>
      <c r="D445" s="224"/>
      <c r="E445" s="224"/>
      <c r="F445" s="224"/>
      <c r="G445" s="224"/>
      <c r="H445" s="224"/>
      <c r="I445" s="224"/>
      <c r="J445" s="224"/>
      <c r="K445" s="224"/>
      <c r="L445" s="224"/>
      <c r="M445" s="224"/>
      <c r="N445" s="224"/>
      <c r="O445" s="224"/>
      <c r="P445" s="224"/>
      <c r="Q445" s="224"/>
      <c r="R445" s="224"/>
      <c r="S445" s="224"/>
      <c r="T445" s="224"/>
      <c r="U445" s="224"/>
      <c r="V445" s="224"/>
      <c r="W445" s="224"/>
      <c r="X445" s="224"/>
      <c r="Y445" s="224"/>
      <c r="Z445" s="224"/>
    </row>
    <row r="446" spans="1:26" ht="15.75" customHeight="1" x14ac:dyDescent="0.2">
      <c r="A446" s="224"/>
      <c r="B446" s="224"/>
      <c r="C446" s="224"/>
      <c r="D446" s="224"/>
      <c r="E446" s="224"/>
      <c r="F446" s="224"/>
      <c r="G446" s="224"/>
      <c r="H446" s="224"/>
      <c r="I446" s="224"/>
      <c r="J446" s="224"/>
      <c r="K446" s="224"/>
      <c r="L446" s="224"/>
      <c r="M446" s="224"/>
      <c r="N446" s="224"/>
      <c r="O446" s="224"/>
      <c r="P446" s="224"/>
      <c r="Q446" s="224"/>
      <c r="R446" s="224"/>
      <c r="S446" s="224"/>
      <c r="T446" s="224"/>
      <c r="U446" s="224"/>
      <c r="V446" s="224"/>
      <c r="W446" s="224"/>
      <c r="X446" s="224"/>
      <c r="Y446" s="224"/>
      <c r="Z446" s="224"/>
    </row>
    <row r="447" spans="1:26" ht="15.75" customHeight="1" x14ac:dyDescent="0.2">
      <c r="A447" s="224"/>
      <c r="B447" s="224"/>
      <c r="C447" s="224"/>
      <c r="D447" s="224"/>
      <c r="E447" s="224"/>
      <c r="F447" s="224"/>
      <c r="G447" s="224"/>
      <c r="H447" s="224"/>
      <c r="I447" s="224"/>
      <c r="J447" s="224"/>
      <c r="K447" s="224"/>
      <c r="L447" s="224"/>
      <c r="M447" s="224"/>
      <c r="N447" s="224"/>
      <c r="O447" s="224"/>
      <c r="P447" s="224"/>
      <c r="Q447" s="224"/>
      <c r="R447" s="224"/>
      <c r="S447" s="224"/>
      <c r="T447" s="224"/>
      <c r="U447" s="224"/>
      <c r="V447" s="224"/>
      <c r="W447" s="224"/>
      <c r="X447" s="224"/>
      <c r="Y447" s="224"/>
      <c r="Z447" s="224"/>
    </row>
    <row r="448" spans="1:26" ht="15.75" customHeight="1" x14ac:dyDescent="0.2">
      <c r="A448" s="224"/>
      <c r="B448" s="224"/>
      <c r="C448" s="224"/>
      <c r="D448" s="224"/>
      <c r="E448" s="224"/>
      <c r="F448" s="224"/>
      <c r="G448" s="224"/>
      <c r="H448" s="224"/>
      <c r="I448" s="224"/>
      <c r="J448" s="224"/>
      <c r="K448" s="224"/>
      <c r="L448" s="224"/>
      <c r="M448" s="224"/>
      <c r="N448" s="224"/>
      <c r="O448" s="224"/>
      <c r="P448" s="224"/>
      <c r="Q448" s="224"/>
      <c r="R448" s="224"/>
      <c r="S448" s="224"/>
      <c r="T448" s="224"/>
      <c r="U448" s="224"/>
      <c r="V448" s="224"/>
      <c r="W448" s="224"/>
      <c r="X448" s="224"/>
      <c r="Y448" s="224"/>
      <c r="Z448" s="224"/>
    </row>
    <row r="449" spans="1:26" ht="15.75" customHeight="1" x14ac:dyDescent="0.2">
      <c r="A449" s="224"/>
      <c r="B449" s="224"/>
      <c r="C449" s="224"/>
      <c r="D449" s="224"/>
      <c r="E449" s="224"/>
      <c r="F449" s="224"/>
      <c r="G449" s="224"/>
      <c r="H449" s="224"/>
      <c r="I449" s="224"/>
      <c r="J449" s="224"/>
      <c r="K449" s="224"/>
      <c r="L449" s="224"/>
      <c r="M449" s="224"/>
      <c r="N449" s="224"/>
      <c r="O449" s="224"/>
      <c r="P449" s="224"/>
      <c r="Q449" s="224"/>
      <c r="R449" s="224"/>
      <c r="S449" s="224"/>
      <c r="T449" s="224"/>
      <c r="U449" s="224"/>
      <c r="V449" s="224"/>
      <c r="W449" s="224"/>
      <c r="X449" s="224"/>
      <c r="Y449" s="224"/>
      <c r="Z449" s="224"/>
    </row>
    <row r="450" spans="1:26" ht="15.75" customHeight="1" x14ac:dyDescent="0.2">
      <c r="A450" s="224"/>
      <c r="B450" s="224"/>
      <c r="C450" s="224"/>
      <c r="D450" s="224"/>
      <c r="E450" s="224"/>
      <c r="F450" s="224"/>
      <c r="G450" s="224"/>
      <c r="H450" s="224"/>
      <c r="I450" s="224"/>
      <c r="J450" s="224"/>
      <c r="K450" s="224"/>
      <c r="L450" s="224"/>
      <c r="M450" s="224"/>
      <c r="N450" s="224"/>
      <c r="O450" s="224"/>
      <c r="P450" s="224"/>
      <c r="Q450" s="224"/>
      <c r="R450" s="224"/>
      <c r="S450" s="224"/>
      <c r="T450" s="224"/>
      <c r="U450" s="224"/>
      <c r="V450" s="224"/>
      <c r="W450" s="224"/>
      <c r="X450" s="224"/>
      <c r="Y450" s="224"/>
      <c r="Z450" s="224"/>
    </row>
    <row r="451" spans="1:26" ht="15.75" customHeight="1" x14ac:dyDescent="0.2">
      <c r="A451" s="224"/>
      <c r="B451" s="224"/>
      <c r="C451" s="224"/>
      <c r="D451" s="224"/>
      <c r="E451" s="224"/>
      <c r="F451" s="224"/>
      <c r="G451" s="224"/>
      <c r="H451" s="224"/>
      <c r="I451" s="224"/>
      <c r="J451" s="224"/>
      <c r="K451" s="224"/>
      <c r="L451" s="224"/>
      <c r="M451" s="224"/>
      <c r="N451" s="224"/>
      <c r="O451" s="224"/>
      <c r="P451" s="224"/>
      <c r="Q451" s="224"/>
      <c r="R451" s="224"/>
      <c r="S451" s="224"/>
      <c r="T451" s="224"/>
      <c r="U451" s="224"/>
      <c r="V451" s="224"/>
      <c r="W451" s="224"/>
      <c r="X451" s="224"/>
      <c r="Y451" s="224"/>
      <c r="Z451" s="224"/>
    </row>
    <row r="452" spans="1:26" ht="15.75" customHeight="1" x14ac:dyDescent="0.2">
      <c r="A452" s="224"/>
      <c r="B452" s="224"/>
      <c r="C452" s="224"/>
      <c r="D452" s="224"/>
      <c r="E452" s="224"/>
      <c r="F452" s="224"/>
      <c r="G452" s="224"/>
      <c r="H452" s="224"/>
      <c r="I452" s="224"/>
      <c r="J452" s="224"/>
      <c r="K452" s="224"/>
      <c r="L452" s="224"/>
      <c r="M452" s="224"/>
      <c r="N452" s="224"/>
      <c r="O452" s="224"/>
      <c r="P452" s="224"/>
      <c r="Q452" s="224"/>
      <c r="R452" s="224"/>
      <c r="S452" s="224"/>
      <c r="T452" s="224"/>
      <c r="U452" s="224"/>
      <c r="V452" s="224"/>
      <c r="W452" s="224"/>
      <c r="X452" s="224"/>
      <c r="Y452" s="224"/>
      <c r="Z452" s="224"/>
    </row>
    <row r="453" spans="1:26" ht="15.75" customHeight="1" x14ac:dyDescent="0.2">
      <c r="A453" s="224"/>
      <c r="B453" s="224"/>
      <c r="C453" s="224"/>
      <c r="D453" s="224"/>
      <c r="E453" s="224"/>
      <c r="F453" s="224"/>
      <c r="G453" s="224"/>
      <c r="H453" s="224"/>
      <c r="I453" s="224"/>
      <c r="J453" s="224"/>
      <c r="K453" s="224"/>
      <c r="L453" s="224"/>
      <c r="M453" s="224"/>
      <c r="N453" s="224"/>
      <c r="O453" s="224"/>
      <c r="P453" s="224"/>
      <c r="Q453" s="224"/>
      <c r="R453" s="224"/>
      <c r="S453" s="224"/>
      <c r="T453" s="224"/>
      <c r="U453" s="224"/>
      <c r="V453" s="224"/>
      <c r="W453" s="224"/>
      <c r="X453" s="224"/>
      <c r="Y453" s="224"/>
      <c r="Z453" s="224"/>
    </row>
    <row r="454" spans="1:26" ht="15.75" customHeight="1" x14ac:dyDescent="0.2">
      <c r="A454" s="224"/>
      <c r="B454" s="224"/>
      <c r="C454" s="224"/>
      <c r="D454" s="224"/>
      <c r="E454" s="224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</row>
    <row r="455" spans="1:26" ht="15.75" customHeight="1" x14ac:dyDescent="0.2">
      <c r="A455" s="224"/>
      <c r="B455" s="224"/>
      <c r="C455" s="224"/>
      <c r="D455" s="224"/>
      <c r="E455" s="224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</row>
    <row r="456" spans="1:26" ht="15.75" customHeight="1" x14ac:dyDescent="0.2">
      <c r="A456" s="224"/>
      <c r="B456" s="224"/>
      <c r="C456" s="224"/>
      <c r="D456" s="224"/>
      <c r="E456" s="224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</row>
    <row r="457" spans="1:26" ht="15.75" customHeight="1" x14ac:dyDescent="0.2">
      <c r="A457" s="224"/>
      <c r="B457" s="224"/>
      <c r="C457" s="224"/>
      <c r="D457" s="224"/>
      <c r="E457" s="224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</row>
    <row r="458" spans="1:26" ht="15.75" customHeight="1" x14ac:dyDescent="0.2">
      <c r="A458" s="224"/>
      <c r="B458" s="224"/>
      <c r="C458" s="224"/>
      <c r="D458" s="224"/>
      <c r="E458" s="224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</row>
    <row r="459" spans="1:26" ht="15.75" customHeight="1" x14ac:dyDescent="0.2">
      <c r="A459" s="224"/>
      <c r="B459" s="224"/>
      <c r="C459" s="224"/>
      <c r="D459" s="224"/>
      <c r="E459" s="224"/>
      <c r="F459" s="224"/>
      <c r="G459" s="224"/>
      <c r="H459" s="224"/>
      <c r="I459" s="224"/>
      <c r="J459" s="224"/>
      <c r="K459" s="224"/>
      <c r="L459" s="224"/>
      <c r="M459" s="224"/>
      <c r="N459" s="224"/>
      <c r="O459" s="224"/>
      <c r="P459" s="224"/>
      <c r="Q459" s="224"/>
      <c r="R459" s="224"/>
      <c r="S459" s="224"/>
      <c r="T459" s="224"/>
      <c r="U459" s="224"/>
      <c r="V459" s="224"/>
      <c r="W459" s="224"/>
      <c r="X459" s="224"/>
      <c r="Y459" s="224"/>
      <c r="Z459" s="224"/>
    </row>
    <row r="460" spans="1:26" ht="15.75" customHeight="1" x14ac:dyDescent="0.2">
      <c r="A460" s="224"/>
      <c r="B460" s="224"/>
      <c r="C460" s="224"/>
      <c r="D460" s="224"/>
      <c r="E460" s="224"/>
      <c r="F460" s="224"/>
      <c r="G460" s="224"/>
      <c r="H460" s="224"/>
      <c r="I460" s="224"/>
      <c r="J460" s="224"/>
      <c r="K460" s="224"/>
      <c r="L460" s="224"/>
      <c r="M460" s="224"/>
      <c r="N460" s="224"/>
      <c r="O460" s="224"/>
      <c r="P460" s="224"/>
      <c r="Q460" s="224"/>
      <c r="R460" s="224"/>
      <c r="S460" s="224"/>
      <c r="T460" s="224"/>
      <c r="U460" s="224"/>
      <c r="V460" s="224"/>
      <c r="W460" s="224"/>
      <c r="X460" s="224"/>
      <c r="Y460" s="224"/>
      <c r="Z460" s="224"/>
    </row>
    <row r="461" spans="1:26" ht="15.75" customHeight="1" x14ac:dyDescent="0.2">
      <c r="A461" s="224"/>
      <c r="B461" s="224"/>
      <c r="C461" s="224"/>
      <c r="D461" s="224"/>
      <c r="E461" s="224"/>
      <c r="F461" s="224"/>
      <c r="G461" s="224"/>
      <c r="H461" s="224"/>
      <c r="I461" s="224"/>
      <c r="J461" s="224"/>
      <c r="K461" s="224"/>
      <c r="L461" s="224"/>
      <c r="M461" s="224"/>
      <c r="N461" s="224"/>
      <c r="O461" s="224"/>
      <c r="P461" s="224"/>
      <c r="Q461" s="224"/>
      <c r="R461" s="224"/>
      <c r="S461" s="224"/>
      <c r="T461" s="224"/>
      <c r="U461" s="224"/>
      <c r="V461" s="224"/>
      <c r="W461" s="224"/>
      <c r="X461" s="224"/>
      <c r="Y461" s="224"/>
      <c r="Z461" s="224"/>
    </row>
    <row r="462" spans="1:26" ht="15.75" customHeight="1" x14ac:dyDescent="0.2">
      <c r="A462" s="224"/>
      <c r="B462" s="224"/>
      <c r="C462" s="224"/>
      <c r="D462" s="224"/>
      <c r="E462" s="224"/>
      <c r="F462" s="224"/>
      <c r="G462" s="224"/>
      <c r="H462" s="224"/>
      <c r="I462" s="224"/>
      <c r="J462" s="224"/>
      <c r="K462" s="224"/>
      <c r="L462" s="224"/>
      <c r="M462" s="224"/>
      <c r="N462" s="224"/>
      <c r="O462" s="224"/>
      <c r="P462" s="224"/>
      <c r="Q462" s="224"/>
      <c r="R462" s="224"/>
      <c r="S462" s="224"/>
      <c r="T462" s="224"/>
      <c r="U462" s="224"/>
      <c r="V462" s="224"/>
      <c r="W462" s="224"/>
      <c r="X462" s="224"/>
      <c r="Y462" s="224"/>
      <c r="Z462" s="224"/>
    </row>
    <row r="463" spans="1:26" ht="15.75" customHeight="1" x14ac:dyDescent="0.2">
      <c r="A463" s="224"/>
      <c r="B463" s="224"/>
      <c r="C463" s="224"/>
      <c r="D463" s="224"/>
      <c r="E463" s="224"/>
      <c r="F463" s="224"/>
      <c r="G463" s="224"/>
      <c r="H463" s="224"/>
      <c r="I463" s="224"/>
      <c r="J463" s="224"/>
      <c r="K463" s="224"/>
      <c r="L463" s="224"/>
      <c r="M463" s="224"/>
      <c r="N463" s="224"/>
      <c r="O463" s="224"/>
      <c r="P463" s="224"/>
      <c r="Q463" s="224"/>
      <c r="R463" s="224"/>
      <c r="S463" s="224"/>
      <c r="T463" s="224"/>
      <c r="U463" s="224"/>
      <c r="V463" s="224"/>
      <c r="W463" s="224"/>
      <c r="X463" s="224"/>
      <c r="Y463" s="224"/>
      <c r="Z463" s="224"/>
    </row>
    <row r="464" spans="1:26" ht="15.75" customHeight="1" x14ac:dyDescent="0.2">
      <c r="A464" s="224"/>
      <c r="B464" s="224"/>
      <c r="C464" s="224"/>
      <c r="D464" s="224"/>
      <c r="E464" s="224"/>
      <c r="F464" s="224"/>
      <c r="G464" s="224"/>
      <c r="H464" s="224"/>
      <c r="I464" s="224"/>
      <c r="J464" s="224"/>
      <c r="K464" s="224"/>
      <c r="L464" s="224"/>
      <c r="M464" s="224"/>
      <c r="N464" s="224"/>
      <c r="O464" s="224"/>
      <c r="P464" s="224"/>
      <c r="Q464" s="224"/>
      <c r="R464" s="224"/>
      <c r="S464" s="224"/>
      <c r="T464" s="224"/>
      <c r="U464" s="224"/>
      <c r="V464" s="224"/>
      <c r="W464" s="224"/>
      <c r="X464" s="224"/>
      <c r="Y464" s="224"/>
      <c r="Z464" s="224"/>
    </row>
    <row r="465" spans="1:26" ht="15.75" customHeight="1" x14ac:dyDescent="0.2">
      <c r="A465" s="224"/>
      <c r="B465" s="224"/>
      <c r="C465" s="224"/>
      <c r="D465" s="224"/>
      <c r="E465" s="224"/>
      <c r="F465" s="224"/>
      <c r="G465" s="224"/>
      <c r="H465" s="224"/>
      <c r="I465" s="224"/>
      <c r="J465" s="224"/>
      <c r="K465" s="224"/>
      <c r="L465" s="224"/>
      <c r="M465" s="224"/>
      <c r="N465" s="224"/>
      <c r="O465" s="224"/>
      <c r="P465" s="224"/>
      <c r="Q465" s="224"/>
      <c r="R465" s="224"/>
      <c r="S465" s="224"/>
      <c r="T465" s="224"/>
      <c r="U465" s="224"/>
      <c r="V465" s="224"/>
      <c r="W465" s="224"/>
      <c r="X465" s="224"/>
      <c r="Y465" s="224"/>
      <c r="Z465" s="224"/>
    </row>
    <row r="466" spans="1:26" ht="15.75" customHeight="1" x14ac:dyDescent="0.2">
      <c r="A466" s="224"/>
      <c r="B466" s="224"/>
      <c r="C466" s="224"/>
      <c r="D466" s="224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24"/>
      <c r="Q466" s="224"/>
      <c r="R466" s="224"/>
      <c r="S466" s="224"/>
      <c r="T466" s="224"/>
      <c r="U466" s="224"/>
      <c r="V466" s="224"/>
      <c r="W466" s="224"/>
      <c r="X466" s="224"/>
      <c r="Y466" s="224"/>
      <c r="Z466" s="224"/>
    </row>
    <row r="467" spans="1:26" ht="15.75" customHeight="1" x14ac:dyDescent="0.2">
      <c r="A467" s="224"/>
      <c r="B467" s="224"/>
      <c r="C467" s="224"/>
      <c r="D467" s="224"/>
      <c r="E467" s="224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  <c r="Q467" s="224"/>
      <c r="R467" s="224"/>
      <c r="S467" s="224"/>
      <c r="T467" s="224"/>
      <c r="U467" s="224"/>
      <c r="V467" s="224"/>
      <c r="W467" s="224"/>
      <c r="X467" s="224"/>
      <c r="Y467" s="224"/>
      <c r="Z467" s="224"/>
    </row>
    <row r="468" spans="1:26" ht="15.75" customHeight="1" x14ac:dyDescent="0.2">
      <c r="A468" s="224"/>
      <c r="B468" s="224"/>
      <c r="C468" s="224"/>
      <c r="D468" s="224"/>
      <c r="E468" s="224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  <c r="P468" s="224"/>
      <c r="Q468" s="224"/>
      <c r="R468" s="224"/>
      <c r="S468" s="224"/>
      <c r="T468" s="224"/>
      <c r="U468" s="224"/>
      <c r="V468" s="224"/>
      <c r="W468" s="224"/>
      <c r="X468" s="224"/>
      <c r="Y468" s="224"/>
      <c r="Z468" s="224"/>
    </row>
    <row r="469" spans="1:26" ht="15.75" customHeight="1" x14ac:dyDescent="0.2">
      <c r="A469" s="224"/>
      <c r="B469" s="224"/>
      <c r="C469" s="224"/>
      <c r="D469" s="224"/>
      <c r="E469" s="224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  <c r="Q469" s="224"/>
      <c r="R469" s="224"/>
      <c r="S469" s="224"/>
      <c r="T469" s="224"/>
      <c r="U469" s="224"/>
      <c r="V469" s="224"/>
      <c r="W469" s="224"/>
      <c r="X469" s="224"/>
      <c r="Y469" s="224"/>
      <c r="Z469" s="224"/>
    </row>
    <row r="470" spans="1:26" ht="15.75" customHeight="1" x14ac:dyDescent="0.2">
      <c r="A470" s="224"/>
      <c r="B470" s="22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24"/>
      <c r="S470" s="224"/>
      <c r="T470" s="224"/>
      <c r="U470" s="224"/>
      <c r="V470" s="224"/>
      <c r="W470" s="224"/>
      <c r="X470" s="224"/>
      <c r="Y470" s="224"/>
      <c r="Z470" s="224"/>
    </row>
    <row r="471" spans="1:26" ht="15.75" customHeight="1" x14ac:dyDescent="0.2">
      <c r="A471" s="224"/>
      <c r="B471" s="224"/>
      <c r="C471" s="224"/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224"/>
      <c r="S471" s="224"/>
      <c r="T471" s="224"/>
      <c r="U471" s="224"/>
      <c r="V471" s="224"/>
      <c r="W471" s="224"/>
      <c r="X471" s="224"/>
      <c r="Y471" s="224"/>
      <c r="Z471" s="224"/>
    </row>
    <row r="472" spans="1:26" ht="15.75" customHeight="1" x14ac:dyDescent="0.2">
      <c r="A472" s="224"/>
      <c r="B472" s="224"/>
      <c r="C472" s="224"/>
      <c r="D472" s="224"/>
      <c r="E472" s="224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  <c r="P472" s="224"/>
      <c r="Q472" s="224"/>
      <c r="R472" s="224"/>
      <c r="S472" s="224"/>
      <c r="T472" s="224"/>
      <c r="U472" s="224"/>
      <c r="V472" s="224"/>
      <c r="W472" s="224"/>
      <c r="X472" s="224"/>
      <c r="Y472" s="224"/>
      <c r="Z472" s="224"/>
    </row>
    <row r="473" spans="1:26" ht="15.75" customHeight="1" x14ac:dyDescent="0.2">
      <c r="A473" s="224"/>
      <c r="B473" s="224"/>
      <c r="C473" s="224"/>
      <c r="D473" s="224"/>
      <c r="E473" s="224"/>
      <c r="F473" s="224"/>
      <c r="G473" s="224"/>
      <c r="H473" s="224"/>
      <c r="I473" s="224"/>
      <c r="J473" s="224"/>
      <c r="K473" s="224"/>
      <c r="L473" s="224"/>
      <c r="M473" s="224"/>
      <c r="N473" s="224"/>
      <c r="O473" s="224"/>
      <c r="P473" s="224"/>
      <c r="Q473" s="224"/>
      <c r="R473" s="224"/>
      <c r="S473" s="224"/>
      <c r="T473" s="224"/>
      <c r="U473" s="224"/>
      <c r="V473" s="224"/>
      <c r="W473" s="224"/>
      <c r="X473" s="224"/>
      <c r="Y473" s="224"/>
      <c r="Z473" s="224"/>
    </row>
    <row r="474" spans="1:26" ht="15.75" customHeight="1" x14ac:dyDescent="0.2">
      <c r="A474" s="224"/>
      <c r="B474" s="224"/>
      <c r="C474" s="224"/>
      <c r="D474" s="224"/>
      <c r="E474" s="224"/>
      <c r="F474" s="224"/>
      <c r="G474" s="224"/>
      <c r="H474" s="224"/>
      <c r="I474" s="224"/>
      <c r="J474" s="224"/>
      <c r="K474" s="224"/>
      <c r="L474" s="224"/>
      <c r="M474" s="224"/>
      <c r="N474" s="224"/>
      <c r="O474" s="224"/>
      <c r="P474" s="224"/>
      <c r="Q474" s="224"/>
      <c r="R474" s="224"/>
      <c r="S474" s="224"/>
      <c r="T474" s="224"/>
      <c r="U474" s="224"/>
      <c r="V474" s="224"/>
      <c r="W474" s="224"/>
      <c r="X474" s="224"/>
      <c r="Y474" s="224"/>
      <c r="Z474" s="224"/>
    </row>
    <row r="475" spans="1:26" ht="15.75" customHeight="1" x14ac:dyDescent="0.2">
      <c r="A475" s="224"/>
      <c r="B475" s="224"/>
      <c r="C475" s="224"/>
      <c r="D475" s="224"/>
      <c r="E475" s="224"/>
      <c r="F475" s="224"/>
      <c r="G475" s="224"/>
      <c r="H475" s="224"/>
      <c r="I475" s="224"/>
      <c r="J475" s="224"/>
      <c r="K475" s="224"/>
      <c r="L475" s="224"/>
      <c r="M475" s="224"/>
      <c r="N475" s="224"/>
      <c r="O475" s="224"/>
      <c r="P475" s="224"/>
      <c r="Q475" s="224"/>
      <c r="R475" s="224"/>
      <c r="S475" s="224"/>
      <c r="T475" s="224"/>
      <c r="U475" s="224"/>
      <c r="V475" s="224"/>
      <c r="W475" s="224"/>
      <c r="X475" s="224"/>
      <c r="Y475" s="224"/>
      <c r="Z475" s="224"/>
    </row>
    <row r="476" spans="1:26" ht="15.75" customHeight="1" x14ac:dyDescent="0.2">
      <c r="A476" s="224"/>
      <c r="B476" s="224"/>
      <c r="C476" s="224"/>
      <c r="D476" s="224"/>
      <c r="E476" s="224"/>
      <c r="F476" s="224"/>
      <c r="G476" s="224"/>
      <c r="H476" s="224"/>
      <c r="I476" s="224"/>
      <c r="J476" s="224"/>
      <c r="K476" s="224"/>
      <c r="L476" s="224"/>
      <c r="M476" s="224"/>
      <c r="N476" s="224"/>
      <c r="O476" s="224"/>
      <c r="P476" s="224"/>
      <c r="Q476" s="224"/>
      <c r="R476" s="224"/>
      <c r="S476" s="224"/>
      <c r="T476" s="224"/>
      <c r="U476" s="224"/>
      <c r="V476" s="224"/>
      <c r="W476" s="224"/>
      <c r="X476" s="224"/>
      <c r="Y476" s="224"/>
      <c r="Z476" s="224"/>
    </row>
    <row r="477" spans="1:26" ht="15.75" customHeight="1" x14ac:dyDescent="0.2">
      <c r="A477" s="224"/>
      <c r="B477" s="224"/>
      <c r="C477" s="224"/>
      <c r="D477" s="224"/>
      <c r="E477" s="224"/>
      <c r="F477" s="224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</row>
    <row r="478" spans="1:26" ht="15.75" customHeight="1" x14ac:dyDescent="0.2">
      <c r="A478" s="224"/>
      <c r="B478" s="224"/>
      <c r="C478" s="224"/>
      <c r="D478" s="224"/>
      <c r="E478" s="224"/>
      <c r="F478" s="224"/>
      <c r="G478" s="224"/>
      <c r="H478" s="224"/>
      <c r="I478" s="224"/>
      <c r="J478" s="224"/>
      <c r="K478" s="224"/>
      <c r="L478" s="224"/>
      <c r="M478" s="224"/>
      <c r="N478" s="224"/>
      <c r="O478" s="224"/>
      <c r="P478" s="224"/>
      <c r="Q478" s="224"/>
      <c r="R478" s="224"/>
      <c r="S478" s="224"/>
      <c r="T478" s="224"/>
      <c r="U478" s="224"/>
      <c r="V478" s="224"/>
      <c r="W478" s="224"/>
      <c r="X478" s="224"/>
      <c r="Y478" s="224"/>
      <c r="Z478" s="224"/>
    </row>
    <row r="479" spans="1:26" ht="15.75" customHeight="1" x14ac:dyDescent="0.2">
      <c r="A479" s="224"/>
      <c r="B479" s="224"/>
      <c r="C479" s="224"/>
      <c r="D479" s="224"/>
      <c r="E479" s="224"/>
      <c r="F479" s="224"/>
      <c r="G479" s="224"/>
      <c r="H479" s="224"/>
      <c r="I479" s="224"/>
      <c r="J479" s="224"/>
      <c r="K479" s="224"/>
      <c r="L479" s="224"/>
      <c r="M479" s="224"/>
      <c r="N479" s="224"/>
      <c r="O479" s="224"/>
      <c r="P479" s="224"/>
      <c r="Q479" s="224"/>
      <c r="R479" s="224"/>
      <c r="S479" s="224"/>
      <c r="T479" s="224"/>
      <c r="U479" s="224"/>
      <c r="V479" s="224"/>
      <c r="W479" s="224"/>
      <c r="X479" s="224"/>
      <c r="Y479" s="224"/>
      <c r="Z479" s="224"/>
    </row>
    <row r="480" spans="1:26" ht="15.75" customHeight="1" x14ac:dyDescent="0.2">
      <c r="A480" s="224"/>
      <c r="B480" s="224"/>
      <c r="C480" s="224"/>
      <c r="D480" s="224"/>
      <c r="E480" s="224"/>
      <c r="F480" s="224"/>
      <c r="G480" s="224"/>
      <c r="H480" s="224"/>
      <c r="I480" s="224"/>
      <c r="J480" s="224"/>
      <c r="K480" s="224"/>
      <c r="L480" s="224"/>
      <c r="M480" s="224"/>
      <c r="N480" s="224"/>
      <c r="O480" s="224"/>
      <c r="P480" s="224"/>
      <c r="Q480" s="224"/>
      <c r="R480" s="224"/>
      <c r="S480" s="224"/>
      <c r="T480" s="224"/>
      <c r="U480" s="224"/>
      <c r="V480" s="224"/>
      <c r="W480" s="224"/>
      <c r="X480" s="224"/>
      <c r="Y480" s="224"/>
      <c r="Z480" s="224"/>
    </row>
    <row r="481" spans="1:26" ht="15.75" customHeight="1" x14ac:dyDescent="0.2">
      <c r="A481" s="224"/>
      <c r="B481" s="224"/>
      <c r="C481" s="224"/>
      <c r="D481" s="224"/>
      <c r="E481" s="224"/>
      <c r="F481" s="224"/>
      <c r="G481" s="224"/>
      <c r="H481" s="224"/>
      <c r="I481" s="224"/>
      <c r="J481" s="224"/>
      <c r="K481" s="224"/>
      <c r="L481" s="224"/>
      <c r="M481" s="224"/>
      <c r="N481" s="224"/>
      <c r="O481" s="224"/>
      <c r="P481" s="224"/>
      <c r="Q481" s="224"/>
      <c r="R481" s="224"/>
      <c r="S481" s="224"/>
      <c r="T481" s="224"/>
      <c r="U481" s="224"/>
      <c r="V481" s="224"/>
      <c r="W481" s="224"/>
      <c r="X481" s="224"/>
      <c r="Y481" s="224"/>
      <c r="Z481" s="224"/>
    </row>
    <row r="482" spans="1:26" ht="15.75" customHeight="1" x14ac:dyDescent="0.2">
      <c r="A482" s="224"/>
      <c r="B482" s="224"/>
      <c r="C482" s="224"/>
      <c r="D482" s="224"/>
      <c r="E482" s="224"/>
      <c r="F482" s="224"/>
      <c r="G482" s="224"/>
      <c r="H482" s="224"/>
      <c r="I482" s="224"/>
      <c r="J482" s="224"/>
      <c r="K482" s="224"/>
      <c r="L482" s="224"/>
      <c r="M482" s="224"/>
      <c r="N482" s="224"/>
      <c r="O482" s="224"/>
      <c r="P482" s="224"/>
      <c r="Q482" s="224"/>
      <c r="R482" s="224"/>
      <c r="S482" s="224"/>
      <c r="T482" s="224"/>
      <c r="U482" s="224"/>
      <c r="V482" s="224"/>
      <c r="W482" s="224"/>
      <c r="X482" s="224"/>
      <c r="Y482" s="224"/>
      <c r="Z482" s="224"/>
    </row>
    <row r="483" spans="1:26" ht="15.75" customHeight="1" x14ac:dyDescent="0.2">
      <c r="A483" s="224"/>
      <c r="B483" s="224"/>
      <c r="C483" s="224"/>
      <c r="D483" s="224"/>
      <c r="E483" s="224"/>
      <c r="F483" s="224"/>
      <c r="G483" s="224"/>
      <c r="H483" s="224"/>
      <c r="I483" s="224"/>
      <c r="J483" s="224"/>
      <c r="K483" s="224"/>
      <c r="L483" s="224"/>
      <c r="M483" s="224"/>
      <c r="N483" s="224"/>
      <c r="O483" s="224"/>
      <c r="P483" s="224"/>
      <c r="Q483" s="224"/>
      <c r="R483" s="224"/>
      <c r="S483" s="224"/>
      <c r="T483" s="224"/>
      <c r="U483" s="224"/>
      <c r="V483" s="224"/>
      <c r="W483" s="224"/>
      <c r="X483" s="224"/>
      <c r="Y483" s="224"/>
      <c r="Z483" s="224"/>
    </row>
    <row r="484" spans="1:26" ht="15.75" customHeight="1" x14ac:dyDescent="0.2">
      <c r="A484" s="224"/>
      <c r="B484" s="224"/>
      <c r="C484" s="224"/>
      <c r="D484" s="224"/>
      <c r="E484" s="224"/>
      <c r="F484" s="224"/>
      <c r="G484" s="224"/>
      <c r="H484" s="224"/>
      <c r="I484" s="224"/>
      <c r="J484" s="224"/>
      <c r="K484" s="224"/>
      <c r="L484" s="224"/>
      <c r="M484" s="224"/>
      <c r="N484" s="224"/>
      <c r="O484" s="224"/>
      <c r="P484" s="224"/>
      <c r="Q484" s="224"/>
      <c r="R484" s="224"/>
      <c r="S484" s="224"/>
      <c r="T484" s="224"/>
      <c r="U484" s="224"/>
      <c r="V484" s="224"/>
      <c r="W484" s="224"/>
      <c r="X484" s="224"/>
      <c r="Y484" s="224"/>
      <c r="Z484" s="224"/>
    </row>
    <row r="485" spans="1:26" ht="15.75" customHeight="1" x14ac:dyDescent="0.2">
      <c r="A485" s="224"/>
      <c r="B485" s="224"/>
      <c r="C485" s="224"/>
      <c r="D485" s="224"/>
      <c r="E485" s="224"/>
      <c r="F485" s="224"/>
      <c r="G485" s="224"/>
      <c r="H485" s="224"/>
      <c r="I485" s="224"/>
      <c r="J485" s="224"/>
      <c r="K485" s="224"/>
      <c r="L485" s="224"/>
      <c r="M485" s="224"/>
      <c r="N485" s="224"/>
      <c r="O485" s="224"/>
      <c r="P485" s="224"/>
      <c r="Q485" s="224"/>
      <c r="R485" s="224"/>
      <c r="S485" s="224"/>
      <c r="T485" s="224"/>
      <c r="U485" s="224"/>
      <c r="V485" s="224"/>
      <c r="W485" s="224"/>
      <c r="X485" s="224"/>
      <c r="Y485" s="224"/>
      <c r="Z485" s="224"/>
    </row>
    <row r="486" spans="1:26" ht="15.75" customHeight="1" x14ac:dyDescent="0.2">
      <c r="A486" s="224"/>
      <c r="B486" s="224"/>
      <c r="C486" s="224"/>
      <c r="D486" s="224"/>
      <c r="E486" s="224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  <c r="P486" s="224"/>
      <c r="Q486" s="224"/>
      <c r="R486" s="224"/>
      <c r="S486" s="224"/>
      <c r="T486" s="224"/>
      <c r="U486" s="224"/>
      <c r="V486" s="224"/>
      <c r="W486" s="224"/>
      <c r="X486" s="224"/>
      <c r="Y486" s="224"/>
      <c r="Z486" s="224"/>
    </row>
    <row r="487" spans="1:26" ht="15.75" customHeight="1" x14ac:dyDescent="0.2">
      <c r="A487" s="224"/>
      <c r="B487" s="224"/>
      <c r="C487" s="224"/>
      <c r="D487" s="224"/>
      <c r="E487" s="224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  <c r="Q487" s="224"/>
      <c r="R487" s="224"/>
      <c r="S487" s="224"/>
      <c r="T487" s="224"/>
      <c r="U487" s="224"/>
      <c r="V487" s="224"/>
      <c r="W487" s="224"/>
      <c r="X487" s="224"/>
      <c r="Y487" s="224"/>
      <c r="Z487" s="224"/>
    </row>
    <row r="488" spans="1:26" ht="15.75" customHeight="1" x14ac:dyDescent="0.2">
      <c r="A488" s="224"/>
      <c r="B488" s="224"/>
      <c r="C488" s="224"/>
      <c r="D488" s="224"/>
      <c r="E488" s="224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  <c r="P488" s="224"/>
      <c r="Q488" s="224"/>
      <c r="R488" s="224"/>
      <c r="S488" s="224"/>
      <c r="T488" s="224"/>
      <c r="U488" s="224"/>
      <c r="V488" s="224"/>
      <c r="W488" s="224"/>
      <c r="X488" s="224"/>
      <c r="Y488" s="224"/>
      <c r="Z488" s="224"/>
    </row>
    <row r="489" spans="1:26" ht="15.75" customHeight="1" x14ac:dyDescent="0.2">
      <c r="A489" s="224"/>
      <c r="B489" s="224"/>
      <c r="C489" s="224"/>
      <c r="D489" s="224"/>
      <c r="E489" s="224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  <c r="Q489" s="224"/>
      <c r="R489" s="224"/>
      <c r="S489" s="224"/>
      <c r="T489" s="224"/>
      <c r="U489" s="224"/>
      <c r="V489" s="224"/>
      <c r="W489" s="224"/>
      <c r="X489" s="224"/>
      <c r="Y489" s="224"/>
      <c r="Z489" s="224"/>
    </row>
    <row r="490" spans="1:26" ht="15.75" customHeight="1" x14ac:dyDescent="0.2">
      <c r="A490" s="224"/>
      <c r="B490" s="224"/>
      <c r="C490" s="224"/>
      <c r="D490" s="224"/>
      <c r="E490" s="224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  <c r="P490" s="224"/>
      <c r="Q490" s="224"/>
      <c r="R490" s="224"/>
      <c r="S490" s="224"/>
      <c r="T490" s="224"/>
      <c r="U490" s="224"/>
      <c r="V490" s="224"/>
      <c r="W490" s="224"/>
      <c r="X490" s="224"/>
      <c r="Y490" s="224"/>
      <c r="Z490" s="224"/>
    </row>
    <row r="491" spans="1:26" ht="15.75" customHeight="1" x14ac:dyDescent="0.2">
      <c r="A491" s="224"/>
      <c r="B491" s="224"/>
      <c r="C491" s="224"/>
      <c r="D491" s="224"/>
      <c r="E491" s="224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  <c r="Q491" s="224"/>
      <c r="R491" s="224"/>
      <c r="S491" s="224"/>
      <c r="T491" s="224"/>
      <c r="U491" s="224"/>
      <c r="V491" s="224"/>
      <c r="W491" s="224"/>
      <c r="X491" s="224"/>
      <c r="Y491" s="224"/>
      <c r="Z491" s="224"/>
    </row>
    <row r="492" spans="1:26" ht="15.75" customHeight="1" x14ac:dyDescent="0.2">
      <c r="A492" s="224"/>
      <c r="B492" s="224"/>
      <c r="C492" s="224"/>
      <c r="D492" s="224"/>
      <c r="E492" s="224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  <c r="P492" s="224"/>
      <c r="Q492" s="224"/>
      <c r="R492" s="224"/>
      <c r="S492" s="224"/>
      <c r="T492" s="224"/>
      <c r="U492" s="224"/>
      <c r="V492" s="224"/>
      <c r="W492" s="224"/>
      <c r="X492" s="224"/>
      <c r="Y492" s="224"/>
      <c r="Z492" s="224"/>
    </row>
    <row r="493" spans="1:26" ht="15.75" customHeight="1" x14ac:dyDescent="0.2">
      <c r="A493" s="224"/>
      <c r="B493" s="224"/>
      <c r="C493" s="224"/>
      <c r="D493" s="224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  <c r="Q493" s="224"/>
      <c r="R493" s="224"/>
      <c r="S493" s="224"/>
      <c r="T493" s="224"/>
      <c r="U493" s="224"/>
      <c r="V493" s="224"/>
      <c r="W493" s="224"/>
      <c r="X493" s="224"/>
      <c r="Y493" s="224"/>
      <c r="Z493" s="224"/>
    </row>
    <row r="494" spans="1:26" ht="15.75" customHeight="1" x14ac:dyDescent="0.2">
      <c r="A494" s="224"/>
      <c r="B494" s="224"/>
      <c r="C494" s="224"/>
      <c r="D494" s="224"/>
      <c r="E494" s="224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  <c r="P494" s="224"/>
      <c r="Q494" s="224"/>
      <c r="R494" s="224"/>
      <c r="S494" s="224"/>
      <c r="T494" s="224"/>
      <c r="U494" s="224"/>
      <c r="V494" s="224"/>
      <c r="W494" s="224"/>
      <c r="X494" s="224"/>
      <c r="Y494" s="224"/>
      <c r="Z494" s="224"/>
    </row>
    <row r="495" spans="1:26" ht="15.75" customHeight="1" x14ac:dyDescent="0.2">
      <c r="A495" s="224"/>
      <c r="B495" s="224"/>
      <c r="C495" s="224"/>
      <c r="D495" s="224"/>
      <c r="E495" s="224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  <c r="Q495" s="224"/>
      <c r="R495" s="224"/>
      <c r="S495" s="224"/>
      <c r="T495" s="224"/>
      <c r="U495" s="224"/>
      <c r="V495" s="224"/>
      <c r="W495" s="224"/>
      <c r="X495" s="224"/>
      <c r="Y495" s="224"/>
      <c r="Z495" s="224"/>
    </row>
    <row r="496" spans="1:26" ht="15.75" customHeight="1" x14ac:dyDescent="0.2">
      <c r="A496" s="224"/>
      <c r="B496" s="224"/>
      <c r="C496" s="224"/>
      <c r="D496" s="224"/>
      <c r="E496" s="224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  <c r="P496" s="224"/>
      <c r="Q496" s="224"/>
      <c r="R496" s="224"/>
      <c r="S496" s="224"/>
      <c r="T496" s="224"/>
      <c r="U496" s="224"/>
      <c r="V496" s="224"/>
      <c r="W496" s="224"/>
      <c r="X496" s="224"/>
      <c r="Y496" s="224"/>
      <c r="Z496" s="224"/>
    </row>
    <row r="497" spans="1:26" ht="15.75" customHeight="1" x14ac:dyDescent="0.2">
      <c r="A497" s="224"/>
      <c r="B497" s="224"/>
      <c r="C497" s="224"/>
      <c r="D497" s="224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  <c r="Q497" s="224"/>
      <c r="R497" s="224"/>
      <c r="S497" s="224"/>
      <c r="T497" s="224"/>
      <c r="U497" s="224"/>
      <c r="V497" s="224"/>
      <c r="W497" s="224"/>
      <c r="X497" s="224"/>
      <c r="Y497" s="224"/>
      <c r="Z497" s="224"/>
    </row>
    <row r="498" spans="1:26" ht="15.75" customHeight="1" x14ac:dyDescent="0.2">
      <c r="A498" s="224"/>
      <c r="B498" s="224"/>
      <c r="C498" s="224"/>
      <c r="D498" s="224"/>
      <c r="E498" s="224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  <c r="P498" s="224"/>
      <c r="Q498" s="224"/>
      <c r="R498" s="224"/>
      <c r="S498" s="224"/>
      <c r="T498" s="224"/>
      <c r="U498" s="224"/>
      <c r="V498" s="224"/>
      <c r="W498" s="224"/>
      <c r="X498" s="224"/>
      <c r="Y498" s="224"/>
      <c r="Z498" s="224"/>
    </row>
    <row r="499" spans="1:26" ht="15.75" customHeight="1" x14ac:dyDescent="0.2">
      <c r="A499" s="224"/>
      <c r="B499" s="224"/>
      <c r="C499" s="224"/>
      <c r="D499" s="224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  <c r="Q499" s="224"/>
      <c r="R499" s="224"/>
      <c r="S499" s="224"/>
      <c r="T499" s="224"/>
      <c r="U499" s="224"/>
      <c r="V499" s="224"/>
      <c r="W499" s="224"/>
      <c r="X499" s="224"/>
      <c r="Y499" s="224"/>
      <c r="Z499" s="224"/>
    </row>
    <row r="500" spans="1:26" ht="15.75" customHeight="1" x14ac:dyDescent="0.2">
      <c r="A500" s="224"/>
      <c r="B500" s="224"/>
      <c r="C500" s="224"/>
      <c r="D500" s="224"/>
      <c r="E500" s="224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  <c r="P500" s="224"/>
      <c r="Q500" s="224"/>
      <c r="R500" s="224"/>
      <c r="S500" s="224"/>
      <c r="T500" s="224"/>
      <c r="U500" s="224"/>
      <c r="V500" s="224"/>
      <c r="W500" s="224"/>
      <c r="X500" s="224"/>
      <c r="Y500" s="224"/>
      <c r="Z500" s="224"/>
    </row>
    <row r="501" spans="1:26" ht="15.75" customHeight="1" x14ac:dyDescent="0.2">
      <c r="A501" s="224"/>
      <c r="B501" s="224"/>
      <c r="C501" s="224"/>
      <c r="D501" s="224"/>
      <c r="E501" s="224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  <c r="Q501" s="224"/>
      <c r="R501" s="224"/>
      <c r="S501" s="224"/>
      <c r="T501" s="224"/>
      <c r="U501" s="224"/>
      <c r="V501" s="224"/>
      <c r="W501" s="224"/>
      <c r="X501" s="224"/>
      <c r="Y501" s="224"/>
      <c r="Z501" s="224"/>
    </row>
    <row r="502" spans="1:26" ht="15.75" customHeight="1" x14ac:dyDescent="0.2">
      <c r="A502" s="224"/>
      <c r="B502" s="224"/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24"/>
      <c r="S502" s="224"/>
      <c r="T502" s="224"/>
      <c r="U502" s="224"/>
      <c r="V502" s="224"/>
      <c r="W502" s="224"/>
      <c r="X502" s="224"/>
      <c r="Y502" s="224"/>
      <c r="Z502" s="224"/>
    </row>
    <row r="503" spans="1:26" ht="15.75" customHeight="1" x14ac:dyDescent="0.2">
      <c r="A503" s="224"/>
      <c r="B503" s="224"/>
      <c r="C503" s="224"/>
      <c r="D503" s="224"/>
      <c r="E503" s="224"/>
      <c r="F503" s="224"/>
      <c r="G503" s="224"/>
      <c r="H503" s="224"/>
      <c r="I503" s="224"/>
      <c r="J503" s="224"/>
      <c r="K503" s="224"/>
      <c r="L503" s="224"/>
      <c r="M503" s="224"/>
      <c r="N503" s="224"/>
      <c r="O503" s="224"/>
      <c r="P503" s="224"/>
      <c r="Q503" s="224"/>
      <c r="R503" s="224"/>
      <c r="S503" s="224"/>
      <c r="T503" s="224"/>
      <c r="U503" s="224"/>
      <c r="V503" s="224"/>
      <c r="W503" s="224"/>
      <c r="X503" s="224"/>
      <c r="Y503" s="224"/>
      <c r="Z503" s="224"/>
    </row>
    <row r="504" spans="1:26" ht="15.75" customHeight="1" x14ac:dyDescent="0.2">
      <c r="A504" s="224"/>
      <c r="B504" s="224"/>
      <c r="C504" s="224"/>
      <c r="D504" s="224"/>
      <c r="E504" s="224"/>
      <c r="F504" s="224"/>
      <c r="G504" s="224"/>
      <c r="H504" s="224"/>
      <c r="I504" s="224"/>
      <c r="J504" s="224"/>
      <c r="K504" s="224"/>
      <c r="L504" s="224"/>
      <c r="M504" s="224"/>
      <c r="N504" s="224"/>
      <c r="O504" s="224"/>
      <c r="P504" s="224"/>
      <c r="Q504" s="224"/>
      <c r="R504" s="224"/>
      <c r="S504" s="224"/>
      <c r="T504" s="224"/>
      <c r="U504" s="224"/>
      <c r="V504" s="224"/>
      <c r="W504" s="224"/>
      <c r="X504" s="224"/>
      <c r="Y504" s="224"/>
      <c r="Z504" s="224"/>
    </row>
    <row r="505" spans="1:26" ht="15.75" customHeight="1" x14ac:dyDescent="0.2">
      <c r="A505" s="224"/>
      <c r="B505" s="224"/>
      <c r="C505" s="224"/>
      <c r="D505" s="224"/>
      <c r="E505" s="224"/>
      <c r="F505" s="224"/>
      <c r="G505" s="224"/>
      <c r="H505" s="224"/>
      <c r="I505" s="224"/>
      <c r="J505" s="224"/>
      <c r="K505" s="224"/>
      <c r="L505" s="224"/>
      <c r="M505" s="224"/>
      <c r="N505" s="224"/>
      <c r="O505" s="224"/>
      <c r="P505" s="224"/>
      <c r="Q505" s="224"/>
      <c r="R505" s="224"/>
      <c r="S505" s="224"/>
      <c r="T505" s="224"/>
      <c r="U505" s="224"/>
      <c r="V505" s="224"/>
      <c r="W505" s="224"/>
      <c r="X505" s="224"/>
      <c r="Y505" s="224"/>
      <c r="Z505" s="224"/>
    </row>
    <row r="506" spans="1:26" ht="15.75" customHeight="1" x14ac:dyDescent="0.2">
      <c r="A506" s="224"/>
      <c r="B506" s="224"/>
      <c r="C506" s="224"/>
      <c r="D506" s="224"/>
      <c r="E506" s="224"/>
      <c r="F506" s="224"/>
      <c r="G506" s="224"/>
      <c r="H506" s="224"/>
      <c r="I506" s="224"/>
      <c r="J506" s="224"/>
      <c r="K506" s="224"/>
      <c r="L506" s="224"/>
      <c r="M506" s="224"/>
      <c r="N506" s="224"/>
      <c r="O506" s="224"/>
      <c r="P506" s="224"/>
      <c r="Q506" s="224"/>
      <c r="R506" s="224"/>
      <c r="S506" s="224"/>
      <c r="T506" s="224"/>
      <c r="U506" s="224"/>
      <c r="V506" s="224"/>
      <c r="W506" s="224"/>
      <c r="X506" s="224"/>
      <c r="Y506" s="224"/>
      <c r="Z506" s="224"/>
    </row>
    <row r="507" spans="1:26" ht="15.75" customHeight="1" x14ac:dyDescent="0.2">
      <c r="A507" s="224"/>
      <c r="B507" s="224"/>
      <c r="C507" s="224"/>
      <c r="D507" s="224"/>
      <c r="E507" s="224"/>
      <c r="F507" s="224"/>
      <c r="G507" s="224"/>
      <c r="H507" s="224"/>
      <c r="I507" s="224"/>
      <c r="J507" s="224"/>
      <c r="K507" s="224"/>
      <c r="L507" s="224"/>
      <c r="M507" s="224"/>
      <c r="N507" s="224"/>
      <c r="O507" s="224"/>
      <c r="P507" s="224"/>
      <c r="Q507" s="224"/>
      <c r="R507" s="224"/>
      <c r="S507" s="224"/>
      <c r="T507" s="224"/>
      <c r="U507" s="224"/>
      <c r="V507" s="224"/>
      <c r="W507" s="224"/>
      <c r="X507" s="224"/>
      <c r="Y507" s="224"/>
      <c r="Z507" s="224"/>
    </row>
    <row r="508" spans="1:26" ht="15.75" customHeight="1" x14ac:dyDescent="0.2">
      <c r="A508" s="224"/>
      <c r="B508" s="224"/>
      <c r="C508" s="224"/>
      <c r="D508" s="224"/>
      <c r="E508" s="224"/>
      <c r="F508" s="224"/>
      <c r="G508" s="224"/>
      <c r="H508" s="224"/>
      <c r="I508" s="224"/>
      <c r="J508" s="224"/>
      <c r="K508" s="224"/>
      <c r="L508" s="224"/>
      <c r="M508" s="224"/>
      <c r="N508" s="224"/>
      <c r="O508" s="224"/>
      <c r="P508" s="224"/>
      <c r="Q508" s="224"/>
      <c r="R508" s="224"/>
      <c r="S508" s="224"/>
      <c r="T508" s="224"/>
      <c r="U508" s="224"/>
      <c r="V508" s="224"/>
      <c r="W508" s="224"/>
      <c r="X508" s="224"/>
      <c r="Y508" s="224"/>
      <c r="Z508" s="224"/>
    </row>
    <row r="509" spans="1:26" ht="15.75" customHeight="1" x14ac:dyDescent="0.2">
      <c r="A509" s="224"/>
      <c r="B509" s="224"/>
      <c r="C509" s="224"/>
      <c r="D509" s="224"/>
      <c r="E509" s="224"/>
      <c r="F509" s="224"/>
      <c r="G509" s="224"/>
      <c r="H509" s="224"/>
      <c r="I509" s="224"/>
      <c r="J509" s="224"/>
      <c r="K509" s="224"/>
      <c r="L509" s="224"/>
      <c r="M509" s="224"/>
      <c r="N509" s="224"/>
      <c r="O509" s="224"/>
      <c r="P509" s="224"/>
      <c r="Q509" s="224"/>
      <c r="R509" s="224"/>
      <c r="S509" s="224"/>
      <c r="T509" s="224"/>
      <c r="U509" s="224"/>
      <c r="V509" s="224"/>
      <c r="W509" s="224"/>
      <c r="X509" s="224"/>
      <c r="Y509" s="224"/>
      <c r="Z509" s="224"/>
    </row>
    <row r="510" spans="1:26" ht="15.75" customHeight="1" x14ac:dyDescent="0.2">
      <c r="A510" s="224"/>
      <c r="B510" s="224"/>
      <c r="C510" s="224"/>
      <c r="D510" s="224"/>
      <c r="E510" s="224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</row>
    <row r="511" spans="1:26" ht="15.75" customHeight="1" x14ac:dyDescent="0.2">
      <c r="A511" s="224"/>
      <c r="B511" s="224"/>
      <c r="C511" s="224"/>
      <c r="D511" s="224"/>
      <c r="E511" s="224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</row>
    <row r="512" spans="1:26" ht="15.75" customHeight="1" x14ac:dyDescent="0.2">
      <c r="A512" s="224"/>
      <c r="B512" s="224"/>
      <c r="C512" s="224"/>
      <c r="D512" s="224"/>
      <c r="E512" s="224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</row>
    <row r="513" spans="1:26" ht="15.75" customHeight="1" x14ac:dyDescent="0.2">
      <c r="A513" s="224"/>
      <c r="B513" s="224"/>
      <c r="C513" s="224"/>
      <c r="D513" s="224"/>
      <c r="E513" s="224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</row>
    <row r="514" spans="1:26" ht="15.75" customHeight="1" x14ac:dyDescent="0.2">
      <c r="A514" s="224"/>
      <c r="B514" s="224"/>
      <c r="C514" s="224"/>
      <c r="D514" s="224"/>
      <c r="E514" s="224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</row>
    <row r="515" spans="1:26" ht="15.75" customHeight="1" x14ac:dyDescent="0.2">
      <c r="A515" s="224"/>
      <c r="B515" s="224"/>
      <c r="C515" s="224"/>
      <c r="D515" s="224"/>
      <c r="E515" s="224"/>
      <c r="F515" s="224"/>
      <c r="G515" s="224"/>
      <c r="H515" s="224"/>
      <c r="I515" s="224"/>
      <c r="J515" s="224"/>
      <c r="K515" s="224"/>
      <c r="L515" s="224"/>
      <c r="M515" s="224"/>
      <c r="N515" s="224"/>
      <c r="O515" s="224"/>
      <c r="P515" s="224"/>
      <c r="Q515" s="224"/>
      <c r="R515" s="224"/>
      <c r="S515" s="224"/>
      <c r="T515" s="224"/>
      <c r="U515" s="224"/>
      <c r="V515" s="224"/>
      <c r="W515" s="224"/>
      <c r="X515" s="224"/>
      <c r="Y515" s="224"/>
      <c r="Z515" s="224"/>
    </row>
    <row r="516" spans="1:26" ht="15.75" customHeight="1" x14ac:dyDescent="0.2">
      <c r="A516" s="224"/>
      <c r="B516" s="224"/>
      <c r="C516" s="224"/>
      <c r="D516" s="224"/>
      <c r="E516" s="224"/>
      <c r="F516" s="224"/>
      <c r="G516" s="224"/>
      <c r="H516" s="224"/>
      <c r="I516" s="224"/>
      <c r="J516" s="224"/>
      <c r="K516" s="224"/>
      <c r="L516" s="224"/>
      <c r="M516" s="224"/>
      <c r="N516" s="224"/>
      <c r="O516" s="224"/>
      <c r="P516" s="224"/>
      <c r="Q516" s="224"/>
      <c r="R516" s="224"/>
      <c r="S516" s="224"/>
      <c r="T516" s="224"/>
      <c r="U516" s="224"/>
      <c r="V516" s="224"/>
      <c r="W516" s="224"/>
      <c r="X516" s="224"/>
      <c r="Y516" s="224"/>
      <c r="Z516" s="224"/>
    </row>
    <row r="517" spans="1:26" ht="15.75" customHeight="1" x14ac:dyDescent="0.2">
      <c r="A517" s="224"/>
      <c r="B517" s="224"/>
      <c r="C517" s="224"/>
      <c r="D517" s="224"/>
      <c r="E517" s="224"/>
      <c r="F517" s="224"/>
      <c r="G517" s="224"/>
      <c r="H517" s="224"/>
      <c r="I517" s="224"/>
      <c r="J517" s="224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224"/>
      <c r="V517" s="224"/>
      <c r="W517" s="224"/>
      <c r="X517" s="224"/>
      <c r="Y517" s="224"/>
      <c r="Z517" s="224"/>
    </row>
    <row r="518" spans="1:26" ht="15.75" customHeight="1" x14ac:dyDescent="0.2">
      <c r="A518" s="224"/>
      <c r="B518" s="224"/>
      <c r="C518" s="224"/>
      <c r="D518" s="224"/>
      <c r="E518" s="224"/>
      <c r="F518" s="224"/>
      <c r="G518" s="224"/>
      <c r="H518" s="224"/>
      <c r="I518" s="224"/>
      <c r="J518" s="224"/>
      <c r="K518" s="224"/>
      <c r="L518" s="224"/>
      <c r="M518" s="224"/>
      <c r="N518" s="224"/>
      <c r="O518" s="224"/>
      <c r="P518" s="224"/>
      <c r="Q518" s="224"/>
      <c r="R518" s="224"/>
      <c r="S518" s="224"/>
      <c r="T518" s="224"/>
      <c r="U518" s="224"/>
      <c r="V518" s="224"/>
      <c r="W518" s="224"/>
      <c r="X518" s="224"/>
      <c r="Y518" s="224"/>
      <c r="Z518" s="224"/>
    </row>
    <row r="519" spans="1:26" ht="15.75" customHeight="1" x14ac:dyDescent="0.2">
      <c r="A519" s="224"/>
      <c r="B519" s="224"/>
      <c r="C519" s="224"/>
      <c r="D519" s="224"/>
      <c r="E519" s="224"/>
      <c r="F519" s="224"/>
      <c r="G519" s="224"/>
      <c r="H519" s="224"/>
      <c r="I519" s="224"/>
      <c r="J519" s="224"/>
      <c r="K519" s="224"/>
      <c r="L519" s="224"/>
      <c r="M519" s="224"/>
      <c r="N519" s="224"/>
      <c r="O519" s="224"/>
      <c r="P519" s="224"/>
      <c r="Q519" s="224"/>
      <c r="R519" s="224"/>
      <c r="S519" s="224"/>
      <c r="T519" s="224"/>
      <c r="U519" s="224"/>
      <c r="V519" s="224"/>
      <c r="W519" s="224"/>
      <c r="X519" s="224"/>
      <c r="Y519" s="224"/>
      <c r="Z519" s="224"/>
    </row>
    <row r="520" spans="1:26" ht="15.75" customHeight="1" x14ac:dyDescent="0.2">
      <c r="A520" s="224"/>
      <c r="B520" s="224"/>
      <c r="C520" s="224"/>
      <c r="D520" s="224"/>
      <c r="E520" s="224"/>
      <c r="F520" s="224"/>
      <c r="G520" s="224"/>
      <c r="H520" s="224"/>
      <c r="I520" s="224"/>
      <c r="J520" s="224"/>
      <c r="K520" s="224"/>
      <c r="L520" s="224"/>
      <c r="M520" s="224"/>
      <c r="N520" s="224"/>
      <c r="O520" s="224"/>
      <c r="P520" s="224"/>
      <c r="Q520" s="224"/>
      <c r="R520" s="224"/>
      <c r="S520" s="224"/>
      <c r="T520" s="224"/>
      <c r="U520" s="224"/>
      <c r="V520" s="224"/>
      <c r="W520" s="224"/>
      <c r="X520" s="224"/>
      <c r="Y520" s="224"/>
      <c r="Z520" s="224"/>
    </row>
    <row r="521" spans="1:26" ht="15.75" customHeight="1" x14ac:dyDescent="0.2">
      <c r="A521" s="224"/>
      <c r="B521" s="224"/>
      <c r="C521" s="224"/>
      <c r="D521" s="224"/>
      <c r="E521" s="224"/>
      <c r="F521" s="224"/>
      <c r="G521" s="224"/>
      <c r="H521" s="224"/>
      <c r="I521" s="224"/>
      <c r="J521" s="224"/>
      <c r="K521" s="224"/>
      <c r="L521" s="224"/>
      <c r="M521" s="224"/>
      <c r="N521" s="224"/>
      <c r="O521" s="224"/>
      <c r="P521" s="224"/>
      <c r="Q521" s="224"/>
      <c r="R521" s="224"/>
      <c r="S521" s="224"/>
      <c r="T521" s="224"/>
      <c r="U521" s="224"/>
      <c r="V521" s="224"/>
      <c r="W521" s="224"/>
      <c r="X521" s="224"/>
      <c r="Y521" s="224"/>
      <c r="Z521" s="224"/>
    </row>
    <row r="522" spans="1:26" ht="15.75" customHeight="1" x14ac:dyDescent="0.2">
      <c r="A522" s="224"/>
      <c r="B522" s="224"/>
      <c r="C522" s="224"/>
      <c r="D522" s="224"/>
      <c r="E522" s="224"/>
      <c r="F522" s="224"/>
      <c r="G522" s="224"/>
      <c r="H522" s="224"/>
      <c r="I522" s="224"/>
      <c r="J522" s="224"/>
      <c r="K522" s="224"/>
      <c r="L522" s="224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</row>
    <row r="523" spans="1:26" ht="15.75" customHeight="1" x14ac:dyDescent="0.2">
      <c r="A523" s="224"/>
      <c r="B523" s="224"/>
      <c r="C523" s="224"/>
      <c r="D523" s="224"/>
      <c r="E523" s="224"/>
      <c r="F523" s="224"/>
      <c r="G523" s="224"/>
      <c r="H523" s="224"/>
      <c r="I523" s="224"/>
      <c r="J523" s="224"/>
      <c r="K523" s="224"/>
      <c r="L523" s="224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</row>
    <row r="524" spans="1:26" ht="15.75" customHeight="1" x14ac:dyDescent="0.2">
      <c r="A524" s="224"/>
      <c r="B524" s="224"/>
      <c r="C524" s="224"/>
      <c r="D524" s="224"/>
      <c r="E524" s="224"/>
      <c r="F524" s="224"/>
      <c r="G524" s="224"/>
      <c r="H524" s="224"/>
      <c r="I524" s="224"/>
      <c r="J524" s="224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</row>
    <row r="525" spans="1:26" ht="15.75" customHeight="1" x14ac:dyDescent="0.2">
      <c r="A525" s="224"/>
      <c r="B525" s="224"/>
      <c r="C525" s="224"/>
      <c r="D525" s="224"/>
      <c r="E525" s="224"/>
      <c r="F525" s="224"/>
      <c r="G525" s="224"/>
      <c r="H525" s="224"/>
      <c r="I525" s="224"/>
      <c r="J525" s="224"/>
      <c r="K525" s="224"/>
      <c r="L525" s="224"/>
      <c r="M525" s="224"/>
      <c r="N525" s="224"/>
      <c r="O525" s="224"/>
      <c r="P525" s="224"/>
      <c r="Q525" s="224"/>
      <c r="R525" s="224"/>
      <c r="S525" s="224"/>
      <c r="T525" s="224"/>
      <c r="U525" s="224"/>
      <c r="V525" s="224"/>
      <c r="W525" s="224"/>
      <c r="X525" s="224"/>
      <c r="Y525" s="224"/>
      <c r="Z525" s="224"/>
    </row>
    <row r="526" spans="1:26" ht="15.75" customHeight="1" x14ac:dyDescent="0.2">
      <c r="A526" s="224"/>
      <c r="B526" s="224"/>
      <c r="C526" s="224"/>
      <c r="D526" s="224"/>
      <c r="E526" s="224"/>
      <c r="F526" s="224"/>
      <c r="G526" s="224"/>
      <c r="H526" s="224"/>
      <c r="I526" s="224"/>
      <c r="J526" s="224"/>
      <c r="K526" s="224"/>
      <c r="L526" s="224"/>
      <c r="M526" s="224"/>
      <c r="N526" s="224"/>
      <c r="O526" s="224"/>
      <c r="P526" s="224"/>
      <c r="Q526" s="224"/>
      <c r="R526" s="224"/>
      <c r="S526" s="224"/>
      <c r="T526" s="224"/>
      <c r="U526" s="224"/>
      <c r="V526" s="224"/>
      <c r="W526" s="224"/>
      <c r="X526" s="224"/>
      <c r="Y526" s="224"/>
      <c r="Z526" s="224"/>
    </row>
    <row r="527" spans="1:26" ht="15.75" customHeight="1" x14ac:dyDescent="0.2">
      <c r="A527" s="224"/>
      <c r="B527" s="224"/>
      <c r="C527" s="224"/>
      <c r="D527" s="224"/>
      <c r="E527" s="224"/>
      <c r="F527" s="224"/>
      <c r="G527" s="224"/>
      <c r="H527" s="224"/>
      <c r="I527" s="224"/>
      <c r="J527" s="224"/>
      <c r="K527" s="224"/>
      <c r="L527" s="224"/>
      <c r="M527" s="224"/>
      <c r="N527" s="224"/>
      <c r="O527" s="224"/>
      <c r="P527" s="224"/>
      <c r="Q527" s="224"/>
      <c r="R527" s="224"/>
      <c r="S527" s="224"/>
      <c r="T527" s="224"/>
      <c r="U527" s="224"/>
      <c r="V527" s="224"/>
      <c r="W527" s="224"/>
      <c r="X527" s="224"/>
      <c r="Y527" s="224"/>
      <c r="Z527" s="224"/>
    </row>
    <row r="528" spans="1:26" ht="15.75" customHeight="1" x14ac:dyDescent="0.2">
      <c r="A528" s="224"/>
      <c r="B528" s="224"/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24"/>
      <c r="S528" s="224"/>
      <c r="T528" s="224"/>
      <c r="U528" s="224"/>
      <c r="V528" s="224"/>
      <c r="W528" s="224"/>
      <c r="X528" s="224"/>
      <c r="Y528" s="224"/>
      <c r="Z528" s="224"/>
    </row>
    <row r="529" spans="1:26" ht="15.75" customHeight="1" x14ac:dyDescent="0.2">
      <c r="A529" s="224"/>
      <c r="B529" s="224"/>
      <c r="C529" s="224"/>
      <c r="D529" s="224"/>
      <c r="E529" s="224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24"/>
      <c r="S529" s="224"/>
      <c r="T529" s="224"/>
      <c r="U529" s="224"/>
      <c r="V529" s="224"/>
      <c r="W529" s="224"/>
      <c r="X529" s="224"/>
      <c r="Y529" s="224"/>
      <c r="Z529" s="224"/>
    </row>
    <row r="530" spans="1:26" ht="15.75" customHeight="1" x14ac:dyDescent="0.2">
      <c r="A530" s="224"/>
      <c r="B530" s="224"/>
      <c r="C530" s="224"/>
      <c r="D530" s="224"/>
      <c r="E530" s="224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24"/>
      <c r="S530" s="224"/>
      <c r="T530" s="224"/>
      <c r="U530" s="224"/>
      <c r="V530" s="224"/>
      <c r="W530" s="224"/>
      <c r="X530" s="224"/>
      <c r="Y530" s="224"/>
      <c r="Z530" s="224"/>
    </row>
    <row r="531" spans="1:26" ht="15.75" customHeight="1" x14ac:dyDescent="0.2">
      <c r="A531" s="224"/>
      <c r="B531" s="224"/>
      <c r="C531" s="224"/>
      <c r="D531" s="224"/>
      <c r="E531" s="224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24"/>
      <c r="S531" s="224"/>
      <c r="T531" s="224"/>
      <c r="U531" s="224"/>
      <c r="V531" s="224"/>
      <c r="W531" s="224"/>
      <c r="X531" s="224"/>
      <c r="Y531" s="224"/>
      <c r="Z531" s="224"/>
    </row>
    <row r="532" spans="1:26" ht="15.75" customHeight="1" x14ac:dyDescent="0.2">
      <c r="A532" s="224"/>
      <c r="B532" s="224"/>
      <c r="C532" s="224"/>
      <c r="D532" s="224"/>
      <c r="E532" s="224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4"/>
      <c r="Z532" s="224"/>
    </row>
    <row r="533" spans="1:26" ht="15.75" customHeight="1" x14ac:dyDescent="0.2">
      <c r="A533" s="224"/>
      <c r="B533" s="224"/>
      <c r="C533" s="224"/>
      <c r="D533" s="224"/>
      <c r="E533" s="224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</row>
    <row r="534" spans="1:26" ht="15.75" customHeight="1" x14ac:dyDescent="0.2">
      <c r="A534" s="224"/>
      <c r="B534" s="224"/>
      <c r="C534" s="224"/>
      <c r="D534" s="224"/>
      <c r="E534" s="224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24"/>
      <c r="S534" s="224"/>
      <c r="T534" s="224"/>
      <c r="U534" s="224"/>
      <c r="V534" s="224"/>
      <c r="W534" s="224"/>
      <c r="X534" s="224"/>
      <c r="Y534" s="224"/>
      <c r="Z534" s="224"/>
    </row>
    <row r="535" spans="1:26" ht="15.75" customHeight="1" x14ac:dyDescent="0.2">
      <c r="A535" s="224"/>
      <c r="B535" s="224"/>
      <c r="C535" s="224"/>
      <c r="D535" s="224"/>
      <c r="E535" s="224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24"/>
      <c r="S535" s="224"/>
      <c r="T535" s="224"/>
      <c r="U535" s="224"/>
      <c r="V535" s="224"/>
      <c r="W535" s="224"/>
      <c r="X535" s="224"/>
      <c r="Y535" s="224"/>
      <c r="Z535" s="224"/>
    </row>
    <row r="536" spans="1:26" ht="15.75" customHeight="1" x14ac:dyDescent="0.2">
      <c r="A536" s="224"/>
      <c r="B536" s="224"/>
      <c r="C536" s="224"/>
      <c r="D536" s="224"/>
      <c r="E536" s="224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24"/>
      <c r="S536" s="224"/>
      <c r="T536" s="224"/>
      <c r="U536" s="224"/>
      <c r="V536" s="224"/>
      <c r="W536" s="224"/>
      <c r="X536" s="224"/>
      <c r="Y536" s="224"/>
      <c r="Z536" s="224"/>
    </row>
    <row r="537" spans="1:26" ht="15.75" customHeight="1" x14ac:dyDescent="0.2">
      <c r="A537" s="224"/>
      <c r="B537" s="224"/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224"/>
      <c r="P537" s="224"/>
      <c r="Q537" s="224"/>
      <c r="R537" s="224"/>
      <c r="S537" s="224"/>
      <c r="T537" s="224"/>
      <c r="U537" s="224"/>
      <c r="V537" s="224"/>
      <c r="W537" s="224"/>
      <c r="X537" s="224"/>
      <c r="Y537" s="224"/>
      <c r="Z537" s="224"/>
    </row>
    <row r="538" spans="1:26" ht="15.75" customHeight="1" x14ac:dyDescent="0.2">
      <c r="A538" s="224"/>
      <c r="B538" s="224"/>
      <c r="C538" s="224"/>
      <c r="D538" s="224"/>
      <c r="E538" s="224"/>
      <c r="F538" s="224"/>
      <c r="G538" s="224"/>
      <c r="H538" s="224"/>
      <c r="I538" s="224"/>
      <c r="J538" s="224"/>
      <c r="K538" s="224"/>
      <c r="L538" s="224"/>
      <c r="M538" s="224"/>
      <c r="N538" s="224"/>
      <c r="O538" s="224"/>
      <c r="P538" s="224"/>
      <c r="Q538" s="224"/>
      <c r="R538" s="224"/>
      <c r="S538" s="224"/>
      <c r="T538" s="224"/>
      <c r="U538" s="224"/>
      <c r="V538" s="224"/>
      <c r="W538" s="224"/>
      <c r="X538" s="224"/>
      <c r="Y538" s="224"/>
      <c r="Z538" s="224"/>
    </row>
    <row r="539" spans="1:26" ht="15.75" customHeight="1" x14ac:dyDescent="0.2">
      <c r="A539" s="224"/>
      <c r="B539" s="224"/>
      <c r="C539" s="224"/>
      <c r="D539" s="224"/>
      <c r="E539" s="224"/>
      <c r="F539" s="224"/>
      <c r="G539" s="224"/>
      <c r="H539" s="224"/>
      <c r="I539" s="224"/>
      <c r="J539" s="224"/>
      <c r="K539" s="224"/>
      <c r="L539" s="224"/>
      <c r="M539" s="224"/>
      <c r="N539" s="224"/>
      <c r="O539" s="224"/>
      <c r="P539" s="224"/>
      <c r="Q539" s="224"/>
      <c r="R539" s="224"/>
      <c r="S539" s="224"/>
      <c r="T539" s="224"/>
      <c r="U539" s="224"/>
      <c r="V539" s="224"/>
      <c r="W539" s="224"/>
      <c r="X539" s="224"/>
      <c r="Y539" s="224"/>
      <c r="Z539" s="224"/>
    </row>
    <row r="540" spans="1:26" ht="15.75" customHeight="1" x14ac:dyDescent="0.2">
      <c r="A540" s="224"/>
      <c r="B540" s="224"/>
      <c r="C540" s="224"/>
      <c r="D540" s="224"/>
      <c r="E540" s="224"/>
      <c r="F540" s="224"/>
      <c r="G540" s="224"/>
      <c r="H540" s="224"/>
      <c r="I540" s="224"/>
      <c r="J540" s="224"/>
      <c r="K540" s="224"/>
      <c r="L540" s="224"/>
      <c r="M540" s="224"/>
      <c r="N540" s="224"/>
      <c r="O540" s="224"/>
      <c r="P540" s="224"/>
      <c r="Q540" s="224"/>
      <c r="R540" s="224"/>
      <c r="S540" s="224"/>
      <c r="T540" s="224"/>
      <c r="U540" s="224"/>
      <c r="V540" s="224"/>
      <c r="W540" s="224"/>
      <c r="X540" s="224"/>
      <c r="Y540" s="224"/>
      <c r="Z540" s="224"/>
    </row>
    <row r="541" spans="1:26" ht="15.75" customHeight="1" x14ac:dyDescent="0.2">
      <c r="A541" s="224"/>
      <c r="B541" s="224"/>
      <c r="C541" s="224"/>
      <c r="D541" s="224"/>
      <c r="E541" s="224"/>
      <c r="F541" s="224"/>
      <c r="G541" s="224"/>
      <c r="H541" s="224"/>
      <c r="I541" s="224"/>
      <c r="J541" s="224"/>
      <c r="K541" s="224"/>
      <c r="L541" s="224"/>
      <c r="M541" s="224"/>
      <c r="N541" s="224"/>
      <c r="O541" s="224"/>
      <c r="P541" s="224"/>
      <c r="Q541" s="224"/>
      <c r="R541" s="224"/>
      <c r="S541" s="224"/>
      <c r="T541" s="224"/>
      <c r="U541" s="224"/>
      <c r="V541" s="224"/>
      <c r="W541" s="224"/>
      <c r="X541" s="224"/>
      <c r="Y541" s="224"/>
      <c r="Z541" s="224"/>
    </row>
    <row r="542" spans="1:26" ht="15.75" customHeight="1" x14ac:dyDescent="0.2">
      <c r="A542" s="224"/>
      <c r="B542" s="224"/>
      <c r="C542" s="224"/>
      <c r="D542" s="224"/>
      <c r="E542" s="224"/>
      <c r="F542" s="224"/>
      <c r="G542" s="224"/>
      <c r="H542" s="224"/>
      <c r="I542" s="224"/>
      <c r="J542" s="224"/>
      <c r="K542" s="224"/>
      <c r="L542" s="224"/>
      <c r="M542" s="224"/>
      <c r="N542" s="224"/>
      <c r="O542" s="224"/>
      <c r="P542" s="224"/>
      <c r="Q542" s="224"/>
      <c r="R542" s="224"/>
      <c r="S542" s="224"/>
      <c r="T542" s="224"/>
      <c r="U542" s="224"/>
      <c r="V542" s="224"/>
      <c r="W542" s="224"/>
      <c r="X542" s="224"/>
      <c r="Y542" s="224"/>
      <c r="Z542" s="224"/>
    </row>
    <row r="543" spans="1:26" ht="15.75" customHeight="1" x14ac:dyDescent="0.2">
      <c r="A543" s="224"/>
      <c r="B543" s="224"/>
      <c r="C543" s="224"/>
      <c r="D543" s="224"/>
      <c r="E543" s="224"/>
      <c r="F543" s="224"/>
      <c r="G543" s="224"/>
      <c r="H543" s="224"/>
      <c r="I543" s="224"/>
      <c r="J543" s="224"/>
      <c r="K543" s="224"/>
      <c r="L543" s="224"/>
      <c r="M543" s="224"/>
      <c r="N543" s="224"/>
      <c r="O543" s="224"/>
      <c r="P543" s="224"/>
      <c r="Q543" s="224"/>
      <c r="R543" s="224"/>
      <c r="S543" s="224"/>
      <c r="T543" s="224"/>
      <c r="U543" s="224"/>
      <c r="V543" s="224"/>
      <c r="W543" s="224"/>
      <c r="X543" s="224"/>
      <c r="Y543" s="224"/>
      <c r="Z543" s="224"/>
    </row>
    <row r="544" spans="1:26" ht="15.75" customHeight="1" x14ac:dyDescent="0.2">
      <c r="A544" s="224"/>
      <c r="B544" s="224"/>
      <c r="C544" s="224"/>
      <c r="D544" s="224"/>
      <c r="E544" s="224"/>
      <c r="F544" s="224"/>
      <c r="G544" s="224"/>
      <c r="H544" s="224"/>
      <c r="I544" s="224"/>
      <c r="J544" s="224"/>
      <c r="K544" s="224"/>
      <c r="L544" s="224"/>
      <c r="M544" s="224"/>
      <c r="N544" s="224"/>
      <c r="O544" s="224"/>
      <c r="P544" s="224"/>
      <c r="Q544" s="224"/>
      <c r="R544" s="224"/>
      <c r="S544" s="224"/>
      <c r="T544" s="224"/>
      <c r="U544" s="224"/>
      <c r="V544" s="224"/>
      <c r="W544" s="224"/>
      <c r="X544" s="224"/>
      <c r="Y544" s="224"/>
      <c r="Z544" s="224"/>
    </row>
    <row r="545" spans="1:26" ht="15.75" customHeight="1" x14ac:dyDescent="0.2">
      <c r="A545" s="224"/>
      <c r="B545" s="224"/>
      <c r="C545" s="224"/>
      <c r="D545" s="224"/>
      <c r="E545" s="224"/>
      <c r="F545" s="224"/>
      <c r="G545" s="224"/>
      <c r="H545" s="224"/>
      <c r="I545" s="224"/>
      <c r="J545" s="224"/>
      <c r="K545" s="224"/>
      <c r="L545" s="224"/>
      <c r="M545" s="224"/>
      <c r="N545" s="224"/>
      <c r="O545" s="224"/>
      <c r="P545" s="224"/>
      <c r="Q545" s="224"/>
      <c r="R545" s="224"/>
      <c r="S545" s="224"/>
      <c r="T545" s="224"/>
      <c r="U545" s="224"/>
      <c r="V545" s="224"/>
      <c r="W545" s="224"/>
      <c r="X545" s="224"/>
      <c r="Y545" s="224"/>
      <c r="Z545" s="224"/>
    </row>
    <row r="546" spans="1:26" ht="15.75" customHeight="1" x14ac:dyDescent="0.2">
      <c r="A546" s="224"/>
      <c r="B546" s="224"/>
      <c r="C546" s="224"/>
      <c r="D546" s="224"/>
      <c r="E546" s="224"/>
      <c r="F546" s="224"/>
      <c r="G546" s="224"/>
      <c r="H546" s="224"/>
      <c r="I546" s="224"/>
      <c r="J546" s="224"/>
      <c r="K546" s="224"/>
      <c r="L546" s="224"/>
      <c r="M546" s="224"/>
      <c r="N546" s="224"/>
      <c r="O546" s="224"/>
      <c r="P546" s="224"/>
      <c r="Q546" s="224"/>
      <c r="R546" s="224"/>
      <c r="S546" s="224"/>
      <c r="T546" s="224"/>
      <c r="U546" s="224"/>
      <c r="V546" s="224"/>
      <c r="W546" s="224"/>
      <c r="X546" s="224"/>
      <c r="Y546" s="224"/>
      <c r="Z546" s="224"/>
    </row>
    <row r="547" spans="1:26" ht="15.75" customHeight="1" x14ac:dyDescent="0.2">
      <c r="A547" s="224"/>
      <c r="B547" s="224"/>
      <c r="C547" s="224"/>
      <c r="D547" s="224"/>
      <c r="E547" s="224"/>
      <c r="F547" s="224"/>
      <c r="G547" s="224"/>
      <c r="H547" s="224"/>
      <c r="I547" s="224"/>
      <c r="J547" s="224"/>
      <c r="K547" s="224"/>
      <c r="L547" s="224"/>
      <c r="M547" s="224"/>
      <c r="N547" s="224"/>
      <c r="O547" s="224"/>
      <c r="P547" s="224"/>
      <c r="Q547" s="224"/>
      <c r="R547" s="224"/>
      <c r="S547" s="224"/>
      <c r="T547" s="224"/>
      <c r="U547" s="224"/>
      <c r="V547" s="224"/>
      <c r="W547" s="224"/>
      <c r="X547" s="224"/>
      <c r="Y547" s="224"/>
      <c r="Z547" s="224"/>
    </row>
    <row r="548" spans="1:26" ht="15.75" customHeight="1" x14ac:dyDescent="0.2">
      <c r="A548" s="224"/>
      <c r="B548" s="224"/>
      <c r="C548" s="224"/>
      <c r="D548" s="224"/>
      <c r="E548" s="224"/>
      <c r="F548" s="224"/>
      <c r="G548" s="224"/>
      <c r="H548" s="224"/>
      <c r="I548" s="224"/>
      <c r="J548" s="224"/>
      <c r="K548" s="224"/>
      <c r="L548" s="224"/>
      <c r="M548" s="224"/>
      <c r="N548" s="224"/>
      <c r="O548" s="224"/>
      <c r="P548" s="224"/>
      <c r="Q548" s="224"/>
      <c r="R548" s="224"/>
      <c r="S548" s="224"/>
      <c r="T548" s="224"/>
      <c r="U548" s="224"/>
      <c r="V548" s="224"/>
      <c r="W548" s="224"/>
      <c r="X548" s="224"/>
      <c r="Y548" s="224"/>
      <c r="Z548" s="224"/>
    </row>
    <row r="549" spans="1:26" ht="15.75" customHeight="1" x14ac:dyDescent="0.2">
      <c r="A549" s="224"/>
      <c r="B549" s="224"/>
      <c r="C549" s="224"/>
      <c r="D549" s="224"/>
      <c r="E549" s="224"/>
      <c r="F549" s="224"/>
      <c r="G549" s="224"/>
      <c r="H549" s="224"/>
      <c r="I549" s="224"/>
      <c r="J549" s="224"/>
      <c r="K549" s="224"/>
      <c r="L549" s="224"/>
      <c r="M549" s="224"/>
      <c r="N549" s="224"/>
      <c r="O549" s="224"/>
      <c r="P549" s="224"/>
      <c r="Q549" s="224"/>
      <c r="R549" s="224"/>
      <c r="S549" s="224"/>
      <c r="T549" s="224"/>
      <c r="U549" s="224"/>
      <c r="V549" s="224"/>
      <c r="W549" s="224"/>
      <c r="X549" s="224"/>
      <c r="Y549" s="224"/>
      <c r="Z549" s="224"/>
    </row>
    <row r="550" spans="1:26" ht="15.75" customHeight="1" x14ac:dyDescent="0.2">
      <c r="A550" s="224"/>
      <c r="B550" s="224"/>
      <c r="C550" s="224"/>
      <c r="D550" s="224"/>
      <c r="E550" s="224"/>
      <c r="F550" s="224"/>
      <c r="G550" s="224"/>
      <c r="H550" s="224"/>
      <c r="I550" s="224"/>
      <c r="J550" s="224"/>
      <c r="K550" s="224"/>
      <c r="L550" s="224"/>
      <c r="M550" s="224"/>
      <c r="N550" s="224"/>
      <c r="O550" s="224"/>
      <c r="P550" s="224"/>
      <c r="Q550" s="224"/>
      <c r="R550" s="224"/>
      <c r="S550" s="224"/>
      <c r="T550" s="224"/>
      <c r="U550" s="224"/>
      <c r="V550" s="224"/>
      <c r="W550" s="224"/>
      <c r="X550" s="224"/>
      <c r="Y550" s="224"/>
      <c r="Z550" s="224"/>
    </row>
    <row r="551" spans="1:26" ht="15.75" customHeight="1" x14ac:dyDescent="0.2">
      <c r="A551" s="224"/>
      <c r="B551" s="224"/>
      <c r="C551" s="224"/>
      <c r="D551" s="224"/>
      <c r="E551" s="224"/>
      <c r="F551" s="224"/>
      <c r="G551" s="224"/>
      <c r="H551" s="224"/>
      <c r="I551" s="224"/>
      <c r="J551" s="224"/>
      <c r="K551" s="224"/>
      <c r="L551" s="224"/>
      <c r="M551" s="224"/>
      <c r="N551" s="224"/>
      <c r="O551" s="224"/>
      <c r="P551" s="224"/>
      <c r="Q551" s="224"/>
      <c r="R551" s="224"/>
      <c r="S551" s="224"/>
      <c r="T551" s="224"/>
      <c r="U551" s="224"/>
      <c r="V551" s="224"/>
      <c r="W551" s="224"/>
      <c r="X551" s="224"/>
      <c r="Y551" s="224"/>
      <c r="Z551" s="224"/>
    </row>
    <row r="552" spans="1:26" ht="15.75" customHeight="1" x14ac:dyDescent="0.2">
      <c r="A552" s="224"/>
      <c r="B552" s="224"/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224"/>
      <c r="P552" s="224"/>
      <c r="Q552" s="224"/>
      <c r="R552" s="224"/>
      <c r="S552" s="224"/>
      <c r="T552" s="224"/>
      <c r="U552" s="224"/>
      <c r="V552" s="224"/>
      <c r="W552" s="224"/>
      <c r="X552" s="224"/>
      <c r="Y552" s="224"/>
      <c r="Z552" s="224"/>
    </row>
    <row r="553" spans="1:26" ht="15.75" customHeight="1" x14ac:dyDescent="0.2">
      <c r="A553" s="224"/>
      <c r="B553" s="224"/>
      <c r="C553" s="224"/>
      <c r="D553" s="224"/>
      <c r="E553" s="224"/>
      <c r="F553" s="224"/>
      <c r="G553" s="224"/>
      <c r="H553" s="224"/>
      <c r="I553" s="224"/>
      <c r="J553" s="224"/>
      <c r="K553" s="224"/>
      <c r="L553" s="224"/>
      <c r="M553" s="224"/>
      <c r="N553" s="224"/>
      <c r="O553" s="224"/>
      <c r="P553" s="224"/>
      <c r="Q553" s="224"/>
      <c r="R553" s="224"/>
      <c r="S553" s="224"/>
      <c r="T553" s="224"/>
      <c r="U553" s="224"/>
      <c r="V553" s="224"/>
      <c r="W553" s="224"/>
      <c r="X553" s="224"/>
      <c r="Y553" s="224"/>
      <c r="Z553" s="224"/>
    </row>
    <row r="554" spans="1:26" ht="15.75" customHeight="1" x14ac:dyDescent="0.2">
      <c r="A554" s="224"/>
      <c r="B554" s="224"/>
      <c r="C554" s="224"/>
      <c r="D554" s="224"/>
      <c r="E554" s="224"/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  <c r="P554" s="224"/>
      <c r="Q554" s="224"/>
      <c r="R554" s="224"/>
      <c r="S554" s="224"/>
      <c r="T554" s="224"/>
      <c r="U554" s="224"/>
      <c r="V554" s="224"/>
      <c r="W554" s="224"/>
      <c r="X554" s="224"/>
      <c r="Y554" s="224"/>
      <c r="Z554" s="224"/>
    </row>
    <row r="555" spans="1:26" ht="15.75" customHeight="1" x14ac:dyDescent="0.2">
      <c r="A555" s="224"/>
      <c r="B555" s="224"/>
      <c r="C555" s="224"/>
      <c r="D555" s="224"/>
      <c r="E555" s="224"/>
      <c r="F555" s="224"/>
      <c r="G555" s="224"/>
      <c r="H555" s="224"/>
      <c r="I555" s="224"/>
      <c r="J555" s="224"/>
      <c r="K555" s="224"/>
      <c r="L555" s="224"/>
      <c r="M555" s="224"/>
      <c r="N555" s="224"/>
      <c r="O555" s="224"/>
      <c r="P555" s="224"/>
      <c r="Q555" s="224"/>
      <c r="R555" s="224"/>
      <c r="S555" s="224"/>
      <c r="T555" s="224"/>
      <c r="U555" s="224"/>
      <c r="V555" s="224"/>
      <c r="W555" s="224"/>
      <c r="X555" s="224"/>
      <c r="Y555" s="224"/>
      <c r="Z555" s="224"/>
    </row>
    <row r="556" spans="1:26" ht="15.75" customHeight="1" x14ac:dyDescent="0.2">
      <c r="A556" s="224"/>
      <c r="B556" s="224"/>
      <c r="C556" s="224"/>
      <c r="D556" s="224"/>
      <c r="E556" s="224"/>
      <c r="F556" s="224"/>
      <c r="G556" s="224"/>
      <c r="H556" s="224"/>
      <c r="I556" s="224"/>
      <c r="J556" s="224"/>
      <c r="K556" s="224"/>
      <c r="L556" s="224"/>
      <c r="M556" s="224"/>
      <c r="N556" s="224"/>
      <c r="O556" s="224"/>
      <c r="P556" s="224"/>
      <c r="Q556" s="224"/>
      <c r="R556" s="224"/>
      <c r="S556" s="224"/>
      <c r="T556" s="224"/>
      <c r="U556" s="224"/>
      <c r="V556" s="224"/>
      <c r="W556" s="224"/>
      <c r="X556" s="224"/>
      <c r="Y556" s="224"/>
      <c r="Z556" s="224"/>
    </row>
    <row r="557" spans="1:26" ht="15.75" customHeight="1" x14ac:dyDescent="0.2">
      <c r="A557" s="224"/>
      <c r="B557" s="224"/>
      <c r="C557" s="224"/>
      <c r="D557" s="224"/>
      <c r="E557" s="224"/>
      <c r="F557" s="224"/>
      <c r="G557" s="224"/>
      <c r="H557" s="224"/>
      <c r="I557" s="224"/>
      <c r="J557" s="224"/>
      <c r="K557" s="224"/>
      <c r="L557" s="224"/>
      <c r="M557" s="224"/>
      <c r="N557" s="224"/>
      <c r="O557" s="224"/>
      <c r="P557" s="224"/>
      <c r="Q557" s="224"/>
      <c r="R557" s="224"/>
      <c r="S557" s="224"/>
      <c r="T557" s="224"/>
      <c r="U557" s="224"/>
      <c r="V557" s="224"/>
      <c r="W557" s="224"/>
      <c r="X557" s="224"/>
      <c r="Y557" s="224"/>
      <c r="Z557" s="224"/>
    </row>
    <row r="558" spans="1:26" ht="15.75" customHeight="1" x14ac:dyDescent="0.2">
      <c r="A558" s="224"/>
      <c r="B558" s="224"/>
      <c r="C558" s="224"/>
      <c r="D558" s="224"/>
      <c r="E558" s="224"/>
      <c r="F558" s="224"/>
      <c r="G558" s="224"/>
      <c r="H558" s="224"/>
      <c r="I558" s="224"/>
      <c r="J558" s="224"/>
      <c r="K558" s="224"/>
      <c r="L558" s="224"/>
      <c r="M558" s="224"/>
      <c r="N558" s="224"/>
      <c r="O558" s="224"/>
      <c r="P558" s="224"/>
      <c r="Q558" s="224"/>
      <c r="R558" s="224"/>
      <c r="S558" s="224"/>
      <c r="T558" s="224"/>
      <c r="U558" s="224"/>
      <c r="V558" s="224"/>
      <c r="W558" s="224"/>
      <c r="X558" s="224"/>
      <c r="Y558" s="224"/>
      <c r="Z558" s="224"/>
    </row>
    <row r="559" spans="1:26" ht="15.75" customHeight="1" x14ac:dyDescent="0.2">
      <c r="A559" s="224"/>
      <c r="B559" s="224"/>
      <c r="C559" s="224"/>
      <c r="D559" s="224"/>
      <c r="E559" s="224"/>
      <c r="F559" s="224"/>
      <c r="G559" s="224"/>
      <c r="H559" s="224"/>
      <c r="I559" s="224"/>
      <c r="J559" s="224"/>
      <c r="K559" s="224"/>
      <c r="L559" s="224"/>
      <c r="M559" s="224"/>
      <c r="N559" s="224"/>
      <c r="O559" s="224"/>
      <c r="P559" s="224"/>
      <c r="Q559" s="224"/>
      <c r="R559" s="224"/>
      <c r="S559" s="224"/>
      <c r="T559" s="224"/>
      <c r="U559" s="224"/>
      <c r="V559" s="224"/>
      <c r="W559" s="224"/>
      <c r="X559" s="224"/>
      <c r="Y559" s="224"/>
      <c r="Z559" s="224"/>
    </row>
    <row r="560" spans="1:26" ht="15.75" customHeight="1" x14ac:dyDescent="0.2">
      <c r="A560" s="224"/>
      <c r="B560" s="224"/>
      <c r="C560" s="224"/>
      <c r="D560" s="224"/>
      <c r="E560" s="224"/>
      <c r="F560" s="224"/>
      <c r="G560" s="224"/>
      <c r="H560" s="224"/>
      <c r="I560" s="224"/>
      <c r="J560" s="224"/>
      <c r="K560" s="224"/>
      <c r="L560" s="224"/>
      <c r="M560" s="224"/>
      <c r="N560" s="224"/>
      <c r="O560" s="224"/>
      <c r="P560" s="224"/>
      <c r="Q560" s="224"/>
      <c r="R560" s="224"/>
      <c r="S560" s="224"/>
      <c r="T560" s="224"/>
      <c r="U560" s="224"/>
      <c r="V560" s="224"/>
      <c r="W560" s="224"/>
      <c r="X560" s="224"/>
      <c r="Y560" s="224"/>
      <c r="Z560" s="224"/>
    </row>
    <row r="561" spans="1:26" ht="15.75" customHeight="1" x14ac:dyDescent="0.2">
      <c r="A561" s="224"/>
      <c r="B561" s="224"/>
      <c r="C561" s="224"/>
      <c r="D561" s="224"/>
      <c r="E561" s="224"/>
      <c r="F561" s="224"/>
      <c r="G561" s="224"/>
      <c r="H561" s="224"/>
      <c r="I561" s="224"/>
      <c r="J561" s="224"/>
      <c r="K561" s="224"/>
      <c r="L561" s="224"/>
      <c r="M561" s="224"/>
      <c r="N561" s="224"/>
      <c r="O561" s="224"/>
      <c r="P561" s="224"/>
      <c r="Q561" s="224"/>
      <c r="R561" s="224"/>
      <c r="S561" s="224"/>
      <c r="T561" s="224"/>
      <c r="U561" s="224"/>
      <c r="V561" s="224"/>
      <c r="W561" s="224"/>
      <c r="X561" s="224"/>
      <c r="Y561" s="224"/>
      <c r="Z561" s="224"/>
    </row>
    <row r="562" spans="1:26" ht="15.75" customHeight="1" x14ac:dyDescent="0.2">
      <c r="A562" s="224"/>
      <c r="B562" s="224"/>
      <c r="C562" s="224"/>
      <c r="D562" s="224"/>
      <c r="E562" s="224"/>
      <c r="F562" s="224"/>
      <c r="G562" s="224"/>
      <c r="H562" s="224"/>
      <c r="I562" s="224"/>
      <c r="J562" s="224"/>
      <c r="K562" s="224"/>
      <c r="L562" s="224"/>
      <c r="M562" s="224"/>
      <c r="N562" s="224"/>
      <c r="O562" s="224"/>
      <c r="P562" s="224"/>
      <c r="Q562" s="224"/>
      <c r="R562" s="224"/>
      <c r="S562" s="224"/>
      <c r="T562" s="224"/>
      <c r="U562" s="224"/>
      <c r="V562" s="224"/>
      <c r="W562" s="224"/>
      <c r="X562" s="224"/>
      <c r="Y562" s="224"/>
      <c r="Z562" s="224"/>
    </row>
    <row r="563" spans="1:26" ht="15.75" customHeight="1" x14ac:dyDescent="0.2">
      <c r="A563" s="224"/>
      <c r="B563" s="224"/>
      <c r="C563" s="224"/>
      <c r="D563" s="224"/>
      <c r="E563" s="224"/>
      <c r="F563" s="224"/>
      <c r="G563" s="224"/>
      <c r="H563" s="224"/>
      <c r="I563" s="224"/>
      <c r="J563" s="224"/>
      <c r="K563" s="224"/>
      <c r="L563" s="224"/>
      <c r="M563" s="224"/>
      <c r="N563" s="224"/>
      <c r="O563" s="224"/>
      <c r="P563" s="224"/>
      <c r="Q563" s="224"/>
      <c r="R563" s="224"/>
      <c r="S563" s="224"/>
      <c r="T563" s="224"/>
      <c r="U563" s="224"/>
      <c r="V563" s="224"/>
      <c r="W563" s="224"/>
      <c r="X563" s="224"/>
      <c r="Y563" s="224"/>
      <c r="Z563" s="224"/>
    </row>
    <row r="564" spans="1:26" ht="15.75" customHeight="1" x14ac:dyDescent="0.2">
      <c r="A564" s="224"/>
      <c r="B564" s="224"/>
      <c r="C564" s="224"/>
      <c r="D564" s="224"/>
      <c r="E564" s="224"/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  <c r="P564" s="224"/>
      <c r="Q564" s="224"/>
      <c r="R564" s="224"/>
      <c r="S564" s="224"/>
      <c r="T564" s="224"/>
      <c r="U564" s="224"/>
      <c r="V564" s="224"/>
      <c r="W564" s="224"/>
      <c r="X564" s="224"/>
      <c r="Y564" s="224"/>
      <c r="Z564" s="224"/>
    </row>
    <row r="565" spans="1:26" ht="15.75" customHeight="1" x14ac:dyDescent="0.2">
      <c r="A565" s="224"/>
      <c r="B565" s="224"/>
      <c r="C565" s="224"/>
      <c r="D565" s="224"/>
      <c r="E565" s="224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  <c r="Q565" s="224"/>
      <c r="R565" s="224"/>
      <c r="S565" s="224"/>
      <c r="T565" s="224"/>
      <c r="U565" s="224"/>
      <c r="V565" s="224"/>
      <c r="W565" s="224"/>
      <c r="X565" s="224"/>
      <c r="Y565" s="224"/>
      <c r="Z565" s="224"/>
    </row>
    <row r="566" spans="1:26" ht="15.75" customHeight="1" x14ac:dyDescent="0.2">
      <c r="A566" s="224"/>
      <c r="B566" s="224"/>
      <c r="C566" s="224"/>
      <c r="D566" s="224"/>
      <c r="E566" s="224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</row>
    <row r="567" spans="1:26" ht="15.75" customHeight="1" x14ac:dyDescent="0.2">
      <c r="A567" s="224"/>
      <c r="B567" s="224"/>
      <c r="C567" s="224"/>
      <c r="D567" s="224"/>
      <c r="E567" s="224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</row>
    <row r="568" spans="1:26" ht="15.75" customHeight="1" x14ac:dyDescent="0.2">
      <c r="A568" s="224"/>
      <c r="B568" s="224"/>
      <c r="C568" s="224"/>
      <c r="D568" s="224"/>
      <c r="E568" s="224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</row>
    <row r="569" spans="1:26" ht="15.75" customHeight="1" x14ac:dyDescent="0.2">
      <c r="A569" s="224"/>
      <c r="B569" s="224"/>
      <c r="C569" s="224"/>
      <c r="D569" s="224"/>
      <c r="E569" s="224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</row>
    <row r="570" spans="1:26" ht="15.75" customHeight="1" x14ac:dyDescent="0.2">
      <c r="A570" s="224"/>
      <c r="B570" s="224"/>
      <c r="C570" s="224"/>
      <c r="D570" s="224"/>
      <c r="E570" s="224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</row>
    <row r="571" spans="1:26" ht="15.75" customHeight="1" x14ac:dyDescent="0.2">
      <c r="A571" s="224"/>
      <c r="B571" s="224"/>
      <c r="C571" s="224"/>
      <c r="D571" s="224"/>
      <c r="E571" s="224"/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</row>
    <row r="572" spans="1:26" ht="15.75" customHeight="1" x14ac:dyDescent="0.2">
      <c r="A572" s="224"/>
      <c r="B572" s="224"/>
      <c r="C572" s="224"/>
      <c r="D572" s="224"/>
      <c r="E572" s="224"/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  <c r="P572" s="224"/>
      <c r="Q572" s="224"/>
      <c r="R572" s="224"/>
      <c r="S572" s="224"/>
      <c r="T572" s="224"/>
      <c r="U572" s="224"/>
      <c r="V572" s="224"/>
      <c r="W572" s="224"/>
      <c r="X572" s="224"/>
      <c r="Y572" s="224"/>
      <c r="Z572" s="224"/>
    </row>
    <row r="573" spans="1:26" ht="15.75" customHeight="1" x14ac:dyDescent="0.2">
      <c r="A573" s="224"/>
      <c r="B573" s="224"/>
      <c r="C573" s="224"/>
      <c r="D573" s="224"/>
      <c r="E573" s="224"/>
      <c r="F573" s="224"/>
      <c r="G573" s="224"/>
      <c r="H573" s="224"/>
      <c r="I573" s="224"/>
      <c r="J573" s="224"/>
      <c r="K573" s="224"/>
      <c r="L573" s="224"/>
      <c r="M573" s="224"/>
      <c r="N573" s="224"/>
      <c r="O573" s="224"/>
      <c r="P573" s="224"/>
      <c r="Q573" s="224"/>
      <c r="R573" s="224"/>
      <c r="S573" s="224"/>
      <c r="T573" s="224"/>
      <c r="U573" s="224"/>
      <c r="V573" s="224"/>
      <c r="W573" s="224"/>
      <c r="X573" s="224"/>
      <c r="Y573" s="224"/>
      <c r="Z573" s="224"/>
    </row>
    <row r="574" spans="1:26" ht="15.75" customHeight="1" x14ac:dyDescent="0.2">
      <c r="A574" s="224"/>
      <c r="B574" s="224"/>
      <c r="C574" s="224"/>
      <c r="D574" s="224"/>
      <c r="E574" s="224"/>
      <c r="F574" s="224"/>
      <c r="G574" s="224"/>
      <c r="H574" s="224"/>
      <c r="I574" s="224"/>
      <c r="J574" s="224"/>
      <c r="K574" s="224"/>
      <c r="L574" s="224"/>
      <c r="M574" s="224"/>
      <c r="N574" s="224"/>
      <c r="O574" s="224"/>
      <c r="P574" s="224"/>
      <c r="Q574" s="224"/>
      <c r="R574" s="224"/>
      <c r="S574" s="224"/>
      <c r="T574" s="224"/>
      <c r="U574" s="224"/>
      <c r="V574" s="224"/>
      <c r="W574" s="224"/>
      <c r="X574" s="224"/>
      <c r="Y574" s="224"/>
      <c r="Z574" s="224"/>
    </row>
    <row r="575" spans="1:26" ht="15.75" customHeight="1" x14ac:dyDescent="0.2">
      <c r="A575" s="224"/>
      <c r="B575" s="224"/>
      <c r="C575" s="224"/>
      <c r="D575" s="224"/>
      <c r="E575" s="224"/>
      <c r="F575" s="224"/>
      <c r="G575" s="224"/>
      <c r="H575" s="224"/>
      <c r="I575" s="224"/>
      <c r="J575" s="224"/>
      <c r="K575" s="224"/>
      <c r="L575" s="224"/>
      <c r="M575" s="224"/>
      <c r="N575" s="224"/>
      <c r="O575" s="224"/>
      <c r="P575" s="224"/>
      <c r="Q575" s="224"/>
      <c r="R575" s="224"/>
      <c r="S575" s="224"/>
      <c r="T575" s="224"/>
      <c r="U575" s="224"/>
      <c r="V575" s="224"/>
      <c r="W575" s="224"/>
      <c r="X575" s="224"/>
      <c r="Y575" s="224"/>
      <c r="Z575" s="224"/>
    </row>
    <row r="576" spans="1:26" ht="15.75" customHeight="1" x14ac:dyDescent="0.2">
      <c r="A576" s="224"/>
      <c r="B576" s="224"/>
      <c r="C576" s="224"/>
      <c r="D576" s="224"/>
      <c r="E576" s="224"/>
      <c r="F576" s="224"/>
      <c r="G576" s="224"/>
      <c r="H576" s="224"/>
      <c r="I576" s="224"/>
      <c r="J576" s="224"/>
      <c r="K576" s="224"/>
      <c r="L576" s="224"/>
      <c r="M576" s="224"/>
      <c r="N576" s="224"/>
      <c r="O576" s="224"/>
      <c r="P576" s="224"/>
      <c r="Q576" s="224"/>
      <c r="R576" s="224"/>
      <c r="S576" s="224"/>
      <c r="T576" s="224"/>
      <c r="U576" s="224"/>
      <c r="V576" s="224"/>
      <c r="W576" s="224"/>
      <c r="X576" s="224"/>
      <c r="Y576" s="224"/>
      <c r="Z576" s="224"/>
    </row>
    <row r="577" spans="1:26" ht="15.75" customHeight="1" x14ac:dyDescent="0.2">
      <c r="A577" s="224"/>
      <c r="B577" s="224"/>
      <c r="C577" s="224"/>
      <c r="D577" s="224"/>
      <c r="E577" s="224"/>
      <c r="F577" s="224"/>
      <c r="G577" s="224"/>
      <c r="H577" s="224"/>
      <c r="I577" s="224"/>
      <c r="J577" s="224"/>
      <c r="K577" s="224"/>
      <c r="L577" s="224"/>
      <c r="M577" s="224"/>
      <c r="N577" s="224"/>
      <c r="O577" s="224"/>
      <c r="P577" s="224"/>
      <c r="Q577" s="224"/>
      <c r="R577" s="224"/>
      <c r="S577" s="224"/>
      <c r="T577" s="224"/>
      <c r="U577" s="224"/>
      <c r="V577" s="224"/>
      <c r="W577" s="224"/>
      <c r="X577" s="224"/>
      <c r="Y577" s="224"/>
      <c r="Z577" s="224"/>
    </row>
    <row r="578" spans="1:26" ht="15.75" customHeight="1" x14ac:dyDescent="0.2">
      <c r="A578" s="224"/>
      <c r="B578" s="224"/>
      <c r="C578" s="224"/>
      <c r="D578" s="224"/>
      <c r="E578" s="224"/>
      <c r="F578" s="224"/>
      <c r="G578" s="224"/>
      <c r="H578" s="224"/>
      <c r="I578" s="224"/>
      <c r="J578" s="224"/>
      <c r="K578" s="224"/>
      <c r="L578" s="224"/>
      <c r="M578" s="224"/>
      <c r="N578" s="224"/>
      <c r="O578" s="224"/>
      <c r="P578" s="224"/>
      <c r="Q578" s="224"/>
      <c r="R578" s="224"/>
      <c r="S578" s="224"/>
      <c r="T578" s="224"/>
      <c r="U578" s="224"/>
      <c r="V578" s="224"/>
      <c r="W578" s="224"/>
      <c r="X578" s="224"/>
      <c r="Y578" s="224"/>
      <c r="Z578" s="224"/>
    </row>
    <row r="579" spans="1:26" ht="15.75" customHeight="1" x14ac:dyDescent="0.2">
      <c r="A579" s="224"/>
      <c r="B579" s="224"/>
      <c r="C579" s="224"/>
      <c r="D579" s="224"/>
      <c r="E579" s="224"/>
      <c r="F579" s="224"/>
      <c r="G579" s="224"/>
      <c r="H579" s="224"/>
      <c r="I579" s="224"/>
      <c r="J579" s="224"/>
      <c r="K579" s="224"/>
      <c r="L579" s="224"/>
      <c r="M579" s="224"/>
      <c r="N579" s="224"/>
      <c r="O579" s="224"/>
      <c r="P579" s="224"/>
      <c r="Q579" s="224"/>
      <c r="R579" s="224"/>
      <c r="S579" s="224"/>
      <c r="T579" s="224"/>
      <c r="U579" s="224"/>
      <c r="V579" s="224"/>
      <c r="W579" s="224"/>
      <c r="X579" s="224"/>
      <c r="Y579" s="224"/>
      <c r="Z579" s="224"/>
    </row>
    <row r="580" spans="1:26" ht="15.75" customHeight="1" x14ac:dyDescent="0.2">
      <c r="A580" s="224"/>
      <c r="B580" s="224"/>
      <c r="C580" s="224"/>
      <c r="D580" s="224"/>
      <c r="E580" s="224"/>
      <c r="F580" s="224"/>
      <c r="G580" s="224"/>
      <c r="H580" s="224"/>
      <c r="I580" s="224"/>
      <c r="J580" s="224"/>
      <c r="K580" s="224"/>
      <c r="L580" s="224"/>
      <c r="M580" s="224"/>
      <c r="N580" s="224"/>
      <c r="O580" s="224"/>
      <c r="P580" s="224"/>
      <c r="Q580" s="224"/>
      <c r="R580" s="224"/>
      <c r="S580" s="224"/>
      <c r="T580" s="224"/>
      <c r="U580" s="224"/>
      <c r="V580" s="224"/>
      <c r="W580" s="224"/>
      <c r="X580" s="224"/>
      <c r="Y580" s="224"/>
      <c r="Z580" s="224"/>
    </row>
    <row r="581" spans="1:26" ht="15.75" customHeight="1" x14ac:dyDescent="0.2">
      <c r="A581" s="224"/>
      <c r="B581" s="224"/>
      <c r="C581" s="224"/>
      <c r="D581" s="224"/>
      <c r="E581" s="224"/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  <c r="P581" s="224"/>
      <c r="Q581" s="224"/>
      <c r="R581" s="224"/>
      <c r="S581" s="224"/>
      <c r="T581" s="224"/>
      <c r="U581" s="224"/>
      <c r="V581" s="224"/>
      <c r="W581" s="224"/>
      <c r="X581" s="224"/>
      <c r="Y581" s="224"/>
      <c r="Z581" s="224"/>
    </row>
    <row r="582" spans="1:26" ht="15.75" customHeight="1" x14ac:dyDescent="0.2">
      <c r="A582" s="224"/>
      <c r="B582" s="224"/>
      <c r="C582" s="224"/>
      <c r="D582" s="224"/>
      <c r="E582" s="224"/>
      <c r="F582" s="224"/>
      <c r="G582" s="224"/>
      <c r="H582" s="224"/>
      <c r="I582" s="224"/>
      <c r="J582" s="224"/>
      <c r="K582" s="224"/>
      <c r="L582" s="224"/>
      <c r="M582" s="224"/>
      <c r="N582" s="224"/>
      <c r="O582" s="224"/>
      <c r="P582" s="224"/>
      <c r="Q582" s="224"/>
      <c r="R582" s="224"/>
      <c r="S582" s="224"/>
      <c r="T582" s="224"/>
      <c r="U582" s="224"/>
      <c r="V582" s="224"/>
      <c r="W582" s="224"/>
      <c r="X582" s="224"/>
      <c r="Y582" s="224"/>
      <c r="Z582" s="224"/>
    </row>
    <row r="583" spans="1:26" ht="15.75" customHeight="1" x14ac:dyDescent="0.2">
      <c r="A583" s="224"/>
      <c r="B583" s="224"/>
      <c r="C583" s="224"/>
      <c r="D583" s="224"/>
      <c r="E583" s="224"/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  <c r="Q583" s="224"/>
      <c r="R583" s="224"/>
      <c r="S583" s="224"/>
      <c r="T583" s="224"/>
      <c r="U583" s="224"/>
      <c r="V583" s="224"/>
      <c r="W583" s="224"/>
      <c r="X583" s="224"/>
      <c r="Y583" s="224"/>
      <c r="Z583" s="224"/>
    </row>
    <row r="584" spans="1:26" ht="15.75" customHeight="1" x14ac:dyDescent="0.2">
      <c r="A584" s="224"/>
      <c r="B584" s="224"/>
      <c r="C584" s="224"/>
      <c r="D584" s="224"/>
      <c r="E584" s="224"/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  <c r="P584" s="224"/>
      <c r="Q584" s="224"/>
      <c r="R584" s="224"/>
      <c r="S584" s="224"/>
      <c r="T584" s="224"/>
      <c r="U584" s="224"/>
      <c r="V584" s="224"/>
      <c r="W584" s="224"/>
      <c r="X584" s="224"/>
      <c r="Y584" s="224"/>
      <c r="Z584" s="224"/>
    </row>
    <row r="585" spans="1:26" ht="15.75" customHeight="1" x14ac:dyDescent="0.2">
      <c r="A585" s="224"/>
      <c r="B585" s="224"/>
      <c r="C585" s="224"/>
      <c r="D585" s="224"/>
      <c r="E585" s="224"/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  <c r="Q585" s="224"/>
      <c r="R585" s="224"/>
      <c r="S585" s="224"/>
      <c r="T585" s="224"/>
      <c r="U585" s="224"/>
      <c r="V585" s="224"/>
      <c r="W585" s="224"/>
      <c r="X585" s="224"/>
      <c r="Y585" s="224"/>
      <c r="Z585" s="224"/>
    </row>
    <row r="586" spans="1:26" ht="15.75" customHeight="1" x14ac:dyDescent="0.2">
      <c r="A586" s="224"/>
      <c r="B586" s="224"/>
      <c r="C586" s="224"/>
      <c r="D586" s="224"/>
      <c r="E586" s="224"/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  <c r="P586" s="224"/>
      <c r="Q586" s="224"/>
      <c r="R586" s="224"/>
      <c r="S586" s="224"/>
      <c r="T586" s="224"/>
      <c r="U586" s="224"/>
      <c r="V586" s="224"/>
      <c r="W586" s="224"/>
      <c r="X586" s="224"/>
      <c r="Y586" s="224"/>
      <c r="Z586" s="224"/>
    </row>
    <row r="587" spans="1:26" ht="15.75" customHeight="1" x14ac:dyDescent="0.2">
      <c r="A587" s="224"/>
      <c r="B587" s="224"/>
      <c r="C587" s="224"/>
      <c r="D587" s="224"/>
      <c r="E587" s="224"/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  <c r="Q587" s="224"/>
      <c r="R587" s="224"/>
      <c r="S587" s="224"/>
      <c r="T587" s="224"/>
      <c r="U587" s="224"/>
      <c r="V587" s="224"/>
      <c r="W587" s="224"/>
      <c r="X587" s="224"/>
      <c r="Y587" s="224"/>
      <c r="Z587" s="224"/>
    </row>
    <row r="588" spans="1:26" ht="15.75" customHeight="1" x14ac:dyDescent="0.2">
      <c r="A588" s="224"/>
      <c r="B588" s="224"/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</row>
    <row r="589" spans="1:26" ht="15.75" customHeight="1" x14ac:dyDescent="0.2">
      <c r="A589" s="224"/>
      <c r="B589" s="224"/>
      <c r="C589" s="224"/>
      <c r="D589" s="224"/>
      <c r="E589" s="224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  <c r="Q589" s="224"/>
      <c r="R589" s="224"/>
      <c r="S589" s="224"/>
      <c r="T589" s="224"/>
      <c r="U589" s="224"/>
      <c r="V589" s="224"/>
      <c r="W589" s="224"/>
      <c r="X589" s="224"/>
      <c r="Y589" s="224"/>
      <c r="Z589" s="224"/>
    </row>
    <row r="590" spans="1:26" ht="15.75" customHeight="1" x14ac:dyDescent="0.2">
      <c r="A590" s="224"/>
      <c r="B590" s="224"/>
      <c r="C590" s="224"/>
      <c r="D590" s="224"/>
      <c r="E590" s="224"/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  <c r="P590" s="224"/>
      <c r="Q590" s="224"/>
      <c r="R590" s="224"/>
      <c r="S590" s="224"/>
      <c r="T590" s="224"/>
      <c r="U590" s="224"/>
      <c r="V590" s="224"/>
      <c r="W590" s="224"/>
      <c r="X590" s="224"/>
      <c r="Y590" s="224"/>
      <c r="Z590" s="224"/>
    </row>
    <row r="591" spans="1:26" ht="15.75" customHeight="1" x14ac:dyDescent="0.2">
      <c r="A591" s="224"/>
      <c r="B591" s="224"/>
      <c r="C591" s="224"/>
      <c r="D591" s="224"/>
      <c r="E591" s="224"/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  <c r="Q591" s="224"/>
      <c r="R591" s="224"/>
      <c r="S591" s="224"/>
      <c r="T591" s="224"/>
      <c r="U591" s="224"/>
      <c r="V591" s="224"/>
      <c r="W591" s="224"/>
      <c r="X591" s="224"/>
      <c r="Y591" s="224"/>
      <c r="Z591" s="224"/>
    </row>
    <row r="592" spans="1:26" ht="15.75" customHeight="1" x14ac:dyDescent="0.2">
      <c r="A592" s="224"/>
      <c r="B592" s="224"/>
      <c r="C592" s="224"/>
      <c r="D592" s="224"/>
      <c r="E592" s="224"/>
      <c r="F592" s="224"/>
      <c r="G592" s="224"/>
      <c r="H592" s="224"/>
      <c r="I592" s="224"/>
      <c r="J592" s="224"/>
      <c r="K592" s="224"/>
      <c r="L592" s="224"/>
      <c r="M592" s="224"/>
      <c r="N592" s="224"/>
      <c r="O592" s="224"/>
      <c r="P592" s="224"/>
      <c r="Q592" s="224"/>
      <c r="R592" s="224"/>
      <c r="S592" s="224"/>
      <c r="T592" s="224"/>
      <c r="U592" s="224"/>
      <c r="V592" s="224"/>
      <c r="W592" s="224"/>
      <c r="X592" s="224"/>
      <c r="Y592" s="224"/>
      <c r="Z592" s="224"/>
    </row>
    <row r="593" spans="1:26" ht="15.75" customHeight="1" x14ac:dyDescent="0.2">
      <c r="A593" s="224"/>
      <c r="B593" s="224"/>
      <c r="C593" s="224"/>
      <c r="D593" s="224"/>
      <c r="E593" s="224"/>
      <c r="F593" s="224"/>
      <c r="G593" s="224"/>
      <c r="H593" s="224"/>
      <c r="I593" s="224"/>
      <c r="J593" s="224"/>
      <c r="K593" s="224"/>
      <c r="L593" s="224"/>
      <c r="M593" s="224"/>
      <c r="N593" s="224"/>
      <c r="O593" s="224"/>
      <c r="P593" s="224"/>
      <c r="Q593" s="224"/>
      <c r="R593" s="224"/>
      <c r="S593" s="224"/>
      <c r="T593" s="224"/>
      <c r="U593" s="224"/>
      <c r="V593" s="224"/>
      <c r="W593" s="224"/>
      <c r="X593" s="224"/>
      <c r="Y593" s="224"/>
      <c r="Z593" s="224"/>
    </row>
    <row r="594" spans="1:26" ht="15.75" customHeight="1" x14ac:dyDescent="0.2">
      <c r="A594" s="224"/>
      <c r="B594" s="224"/>
      <c r="C594" s="224"/>
      <c r="D594" s="224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24"/>
      <c r="Q594" s="224"/>
      <c r="R594" s="224"/>
      <c r="S594" s="224"/>
      <c r="T594" s="224"/>
      <c r="U594" s="224"/>
      <c r="V594" s="224"/>
      <c r="W594" s="224"/>
      <c r="X594" s="224"/>
      <c r="Y594" s="224"/>
      <c r="Z594" s="224"/>
    </row>
    <row r="595" spans="1:26" ht="15.75" customHeight="1" x14ac:dyDescent="0.2">
      <c r="A595" s="224"/>
      <c r="B595" s="224"/>
      <c r="C595" s="224"/>
      <c r="D595" s="224"/>
      <c r="E595" s="224"/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  <c r="Q595" s="224"/>
      <c r="R595" s="224"/>
      <c r="S595" s="224"/>
      <c r="T595" s="224"/>
      <c r="U595" s="224"/>
      <c r="V595" s="224"/>
      <c r="W595" s="224"/>
      <c r="X595" s="224"/>
      <c r="Y595" s="224"/>
      <c r="Z595" s="224"/>
    </row>
    <row r="596" spans="1:26" ht="15.75" customHeight="1" x14ac:dyDescent="0.2">
      <c r="A596" s="224"/>
      <c r="B596" s="224"/>
      <c r="C596" s="224"/>
      <c r="D596" s="224"/>
      <c r="E596" s="224"/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  <c r="P596" s="224"/>
      <c r="Q596" s="224"/>
      <c r="R596" s="224"/>
      <c r="S596" s="224"/>
      <c r="T596" s="224"/>
      <c r="U596" s="224"/>
      <c r="V596" s="224"/>
      <c r="W596" s="224"/>
      <c r="X596" s="224"/>
      <c r="Y596" s="224"/>
      <c r="Z596" s="224"/>
    </row>
    <row r="597" spans="1:26" ht="15.75" customHeight="1" x14ac:dyDescent="0.2">
      <c r="A597" s="224"/>
      <c r="B597" s="224"/>
      <c r="C597" s="224"/>
      <c r="D597" s="224"/>
      <c r="E597" s="224"/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  <c r="Q597" s="224"/>
      <c r="R597" s="224"/>
      <c r="S597" s="224"/>
      <c r="T597" s="224"/>
      <c r="U597" s="224"/>
      <c r="V597" s="224"/>
      <c r="W597" s="224"/>
      <c r="X597" s="224"/>
      <c r="Y597" s="224"/>
      <c r="Z597" s="224"/>
    </row>
    <row r="598" spans="1:26" ht="15.75" customHeight="1" x14ac:dyDescent="0.2">
      <c r="A598" s="224"/>
      <c r="B598" s="224"/>
      <c r="C598" s="224"/>
      <c r="D598" s="224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24"/>
      <c r="Q598" s="224"/>
      <c r="R598" s="224"/>
      <c r="S598" s="224"/>
      <c r="T598" s="224"/>
      <c r="U598" s="224"/>
      <c r="V598" s="224"/>
      <c r="W598" s="224"/>
      <c r="X598" s="224"/>
      <c r="Y598" s="224"/>
      <c r="Z598" s="224"/>
    </row>
    <row r="599" spans="1:26" ht="15.75" customHeight="1" x14ac:dyDescent="0.2">
      <c r="A599" s="224"/>
      <c r="B599" s="224"/>
      <c r="C599" s="224"/>
      <c r="D599" s="224"/>
      <c r="E599" s="224"/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  <c r="Q599" s="224"/>
      <c r="R599" s="224"/>
      <c r="S599" s="224"/>
      <c r="T599" s="224"/>
      <c r="U599" s="224"/>
      <c r="V599" s="224"/>
      <c r="W599" s="224"/>
      <c r="X599" s="224"/>
      <c r="Y599" s="224"/>
      <c r="Z599" s="224"/>
    </row>
    <row r="600" spans="1:26" ht="15.75" customHeight="1" x14ac:dyDescent="0.2">
      <c r="A600" s="224"/>
      <c r="B600" s="224"/>
      <c r="C600" s="224"/>
      <c r="D600" s="224"/>
      <c r="E600" s="224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</row>
    <row r="601" spans="1:26" ht="15.75" customHeight="1" x14ac:dyDescent="0.2">
      <c r="A601" s="224"/>
      <c r="B601" s="224"/>
      <c r="C601" s="224"/>
      <c r="D601" s="224"/>
      <c r="E601" s="224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</row>
    <row r="602" spans="1:26" ht="15.75" customHeight="1" x14ac:dyDescent="0.2">
      <c r="A602" s="224"/>
      <c r="B602" s="224"/>
      <c r="C602" s="224"/>
      <c r="D602" s="224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</row>
    <row r="603" spans="1:26" ht="15.75" customHeight="1" x14ac:dyDescent="0.2">
      <c r="A603" s="224"/>
      <c r="B603" s="224"/>
      <c r="C603" s="224"/>
      <c r="D603" s="224"/>
      <c r="E603" s="224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</row>
    <row r="604" spans="1:26" ht="15.75" customHeight="1" x14ac:dyDescent="0.2">
      <c r="A604" s="224"/>
      <c r="B604" s="224"/>
      <c r="C604" s="224"/>
      <c r="D604" s="224"/>
      <c r="E604" s="224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</row>
    <row r="605" spans="1:26" ht="15.75" customHeight="1" x14ac:dyDescent="0.2">
      <c r="A605" s="224"/>
      <c r="B605" s="224"/>
      <c r="C605" s="224"/>
      <c r="D605" s="224"/>
      <c r="E605" s="224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</row>
    <row r="606" spans="1:26" ht="15.75" customHeight="1" x14ac:dyDescent="0.2">
      <c r="A606" s="224"/>
      <c r="B606" s="22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</row>
    <row r="607" spans="1:26" ht="15.75" customHeight="1" x14ac:dyDescent="0.2">
      <c r="A607" s="224"/>
      <c r="B607" s="224"/>
      <c r="C607" s="224"/>
      <c r="D607" s="224"/>
      <c r="E607" s="224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</row>
    <row r="608" spans="1:26" ht="15.75" customHeight="1" x14ac:dyDescent="0.2">
      <c r="A608" s="224"/>
      <c r="B608" s="224"/>
      <c r="C608" s="224"/>
      <c r="D608" s="224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</row>
    <row r="609" spans="1:26" ht="15.75" customHeight="1" x14ac:dyDescent="0.2">
      <c r="A609" s="224"/>
      <c r="B609" s="224"/>
      <c r="C609" s="224"/>
      <c r="D609" s="224"/>
      <c r="E609" s="224"/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  <c r="Q609" s="224"/>
      <c r="R609" s="224"/>
      <c r="S609" s="224"/>
      <c r="T609" s="224"/>
      <c r="U609" s="224"/>
      <c r="V609" s="224"/>
      <c r="W609" s="224"/>
      <c r="X609" s="224"/>
      <c r="Y609" s="224"/>
      <c r="Z609" s="224"/>
    </row>
    <row r="610" spans="1:26" ht="15.75" customHeight="1" x14ac:dyDescent="0.2">
      <c r="A610" s="224"/>
      <c r="B610" s="224"/>
      <c r="C610" s="224"/>
      <c r="D610" s="224"/>
      <c r="E610" s="224"/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  <c r="P610" s="224"/>
      <c r="Q610" s="224"/>
      <c r="R610" s="224"/>
      <c r="S610" s="224"/>
      <c r="T610" s="224"/>
      <c r="U610" s="224"/>
      <c r="V610" s="224"/>
      <c r="W610" s="224"/>
      <c r="X610" s="224"/>
      <c r="Y610" s="224"/>
      <c r="Z610" s="224"/>
    </row>
    <row r="611" spans="1:26" ht="15.75" customHeight="1" x14ac:dyDescent="0.2">
      <c r="A611" s="224"/>
      <c r="B611" s="224"/>
      <c r="C611" s="224"/>
      <c r="D611" s="224"/>
      <c r="E611" s="224"/>
      <c r="F611" s="224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  <c r="Q611" s="224"/>
      <c r="R611" s="224"/>
      <c r="S611" s="224"/>
      <c r="T611" s="224"/>
      <c r="U611" s="224"/>
      <c r="V611" s="224"/>
      <c r="W611" s="224"/>
      <c r="X611" s="224"/>
      <c r="Y611" s="224"/>
      <c r="Z611" s="224"/>
    </row>
    <row r="612" spans="1:26" ht="15.75" customHeight="1" x14ac:dyDescent="0.2">
      <c r="A612" s="224"/>
      <c r="B612" s="224"/>
      <c r="C612" s="224"/>
      <c r="D612" s="224"/>
      <c r="E612" s="224"/>
      <c r="F612" s="224"/>
      <c r="G612" s="224"/>
      <c r="H612" s="224"/>
      <c r="I612" s="224"/>
      <c r="J612" s="224"/>
      <c r="K612" s="224"/>
      <c r="L612" s="224"/>
      <c r="M612" s="224"/>
      <c r="N612" s="224"/>
      <c r="O612" s="224"/>
      <c r="P612" s="224"/>
      <c r="Q612" s="224"/>
      <c r="R612" s="224"/>
      <c r="S612" s="224"/>
      <c r="T612" s="224"/>
      <c r="U612" s="224"/>
      <c r="V612" s="224"/>
      <c r="W612" s="224"/>
      <c r="X612" s="224"/>
      <c r="Y612" s="224"/>
      <c r="Z612" s="224"/>
    </row>
    <row r="613" spans="1:26" ht="15.75" customHeight="1" x14ac:dyDescent="0.2">
      <c r="A613" s="224"/>
      <c r="B613" s="224"/>
      <c r="C613" s="224"/>
      <c r="D613" s="224"/>
      <c r="E613" s="224"/>
      <c r="F613" s="224"/>
      <c r="G613" s="224"/>
      <c r="H613" s="224"/>
      <c r="I613" s="224"/>
      <c r="J613" s="224"/>
      <c r="K613" s="224"/>
      <c r="L613" s="224"/>
      <c r="M613" s="224"/>
      <c r="N613" s="224"/>
      <c r="O613" s="224"/>
      <c r="P613" s="224"/>
      <c r="Q613" s="224"/>
      <c r="R613" s="224"/>
      <c r="S613" s="224"/>
      <c r="T613" s="224"/>
      <c r="U613" s="224"/>
      <c r="V613" s="224"/>
      <c r="W613" s="224"/>
      <c r="X613" s="224"/>
      <c r="Y613" s="224"/>
      <c r="Z613" s="224"/>
    </row>
    <row r="614" spans="1:26" ht="15.75" customHeight="1" x14ac:dyDescent="0.2">
      <c r="A614" s="224"/>
      <c r="B614" s="224"/>
      <c r="C614" s="224"/>
      <c r="D614" s="224"/>
      <c r="E614" s="224"/>
      <c r="F614" s="224"/>
      <c r="G614" s="224"/>
      <c r="H614" s="224"/>
      <c r="I614" s="224"/>
      <c r="J614" s="224"/>
      <c r="K614" s="224"/>
      <c r="L614" s="224"/>
      <c r="M614" s="224"/>
      <c r="N614" s="224"/>
      <c r="O614" s="224"/>
      <c r="P614" s="224"/>
      <c r="Q614" s="224"/>
      <c r="R614" s="224"/>
      <c r="S614" s="224"/>
      <c r="T614" s="224"/>
      <c r="U614" s="224"/>
      <c r="V614" s="224"/>
      <c r="W614" s="224"/>
      <c r="X614" s="224"/>
      <c r="Y614" s="224"/>
      <c r="Z614" s="224"/>
    </row>
    <row r="615" spans="1:26" ht="15.75" customHeight="1" x14ac:dyDescent="0.2">
      <c r="A615" s="224"/>
      <c r="B615" s="224"/>
      <c r="C615" s="224"/>
      <c r="D615" s="224"/>
      <c r="E615" s="224"/>
      <c r="F615" s="224"/>
      <c r="G615" s="224"/>
      <c r="H615" s="224"/>
      <c r="I615" s="224"/>
      <c r="J615" s="224"/>
      <c r="K615" s="224"/>
      <c r="L615" s="224"/>
      <c r="M615" s="224"/>
      <c r="N615" s="224"/>
      <c r="O615" s="224"/>
      <c r="P615" s="224"/>
      <c r="Q615" s="224"/>
      <c r="R615" s="224"/>
      <c r="S615" s="224"/>
      <c r="T615" s="224"/>
      <c r="U615" s="224"/>
      <c r="V615" s="224"/>
      <c r="W615" s="224"/>
      <c r="X615" s="224"/>
      <c r="Y615" s="224"/>
      <c r="Z615" s="224"/>
    </row>
    <row r="616" spans="1:26" ht="15.75" customHeight="1" x14ac:dyDescent="0.2">
      <c r="A616" s="224"/>
      <c r="B616" s="224"/>
      <c r="C616" s="224"/>
      <c r="D616" s="224"/>
      <c r="E616" s="224"/>
      <c r="F616" s="224"/>
      <c r="G616" s="224"/>
      <c r="H616" s="224"/>
      <c r="I616" s="224"/>
      <c r="J616" s="224"/>
      <c r="K616" s="224"/>
      <c r="L616" s="224"/>
      <c r="M616" s="224"/>
      <c r="N616" s="224"/>
      <c r="O616" s="224"/>
      <c r="P616" s="224"/>
      <c r="Q616" s="224"/>
      <c r="R616" s="224"/>
      <c r="S616" s="224"/>
      <c r="T616" s="224"/>
      <c r="U616" s="224"/>
      <c r="V616" s="224"/>
      <c r="W616" s="224"/>
      <c r="X616" s="224"/>
      <c r="Y616" s="224"/>
      <c r="Z616" s="224"/>
    </row>
    <row r="617" spans="1:26" ht="15.75" customHeight="1" x14ac:dyDescent="0.2">
      <c r="A617" s="224"/>
      <c r="B617" s="224"/>
      <c r="C617" s="224"/>
      <c r="D617" s="224"/>
      <c r="E617" s="224"/>
      <c r="F617" s="224"/>
      <c r="G617" s="224"/>
      <c r="H617" s="224"/>
      <c r="I617" s="224"/>
      <c r="J617" s="224"/>
      <c r="K617" s="224"/>
      <c r="L617" s="224"/>
      <c r="M617" s="224"/>
      <c r="N617" s="224"/>
      <c r="O617" s="224"/>
      <c r="P617" s="224"/>
      <c r="Q617" s="224"/>
      <c r="R617" s="224"/>
      <c r="S617" s="224"/>
      <c r="T617" s="224"/>
      <c r="U617" s="224"/>
      <c r="V617" s="224"/>
      <c r="W617" s="224"/>
      <c r="X617" s="224"/>
      <c r="Y617" s="224"/>
      <c r="Z617" s="224"/>
    </row>
    <row r="618" spans="1:26" ht="15.75" customHeight="1" x14ac:dyDescent="0.2">
      <c r="A618" s="224"/>
      <c r="B618" s="224"/>
      <c r="C618" s="224"/>
      <c r="D618" s="224"/>
      <c r="E618" s="224"/>
      <c r="F618" s="224"/>
      <c r="G618" s="224"/>
      <c r="H618" s="224"/>
      <c r="I618" s="224"/>
      <c r="J618" s="224"/>
      <c r="K618" s="224"/>
      <c r="L618" s="224"/>
      <c r="M618" s="224"/>
      <c r="N618" s="224"/>
      <c r="O618" s="224"/>
      <c r="P618" s="224"/>
      <c r="Q618" s="224"/>
      <c r="R618" s="224"/>
      <c r="S618" s="224"/>
      <c r="T618" s="224"/>
      <c r="U618" s="224"/>
      <c r="V618" s="224"/>
      <c r="W618" s="224"/>
      <c r="X618" s="224"/>
      <c r="Y618" s="224"/>
      <c r="Z618" s="224"/>
    </row>
    <row r="619" spans="1:26" ht="15.75" customHeight="1" x14ac:dyDescent="0.2">
      <c r="A619" s="224"/>
      <c r="B619" s="224"/>
      <c r="C619" s="224"/>
      <c r="D619" s="224"/>
      <c r="E619" s="224"/>
      <c r="F619" s="224"/>
      <c r="G619" s="224"/>
      <c r="H619" s="224"/>
      <c r="I619" s="224"/>
      <c r="J619" s="224"/>
      <c r="K619" s="224"/>
      <c r="L619" s="224"/>
      <c r="M619" s="224"/>
      <c r="N619" s="224"/>
      <c r="O619" s="224"/>
      <c r="P619" s="224"/>
      <c r="Q619" s="224"/>
      <c r="R619" s="224"/>
      <c r="S619" s="224"/>
      <c r="T619" s="224"/>
      <c r="U619" s="224"/>
      <c r="V619" s="224"/>
      <c r="W619" s="224"/>
      <c r="X619" s="224"/>
      <c r="Y619" s="224"/>
      <c r="Z619" s="224"/>
    </row>
    <row r="620" spans="1:26" ht="15.75" customHeight="1" x14ac:dyDescent="0.2">
      <c r="A620" s="224"/>
      <c r="B620" s="224"/>
      <c r="C620" s="224"/>
      <c r="D620" s="224"/>
      <c r="E620" s="224"/>
      <c r="F620" s="224"/>
      <c r="G620" s="224"/>
      <c r="H620" s="224"/>
      <c r="I620" s="224"/>
      <c r="J620" s="224"/>
      <c r="K620" s="224"/>
      <c r="L620" s="224"/>
      <c r="M620" s="224"/>
      <c r="N620" s="224"/>
      <c r="O620" s="224"/>
      <c r="P620" s="224"/>
      <c r="Q620" s="224"/>
      <c r="R620" s="224"/>
      <c r="S620" s="224"/>
      <c r="T620" s="224"/>
      <c r="U620" s="224"/>
      <c r="V620" s="224"/>
      <c r="W620" s="224"/>
      <c r="X620" s="224"/>
      <c r="Y620" s="224"/>
      <c r="Z620" s="224"/>
    </row>
    <row r="621" spans="1:26" ht="15.75" customHeight="1" x14ac:dyDescent="0.2">
      <c r="A621" s="224"/>
      <c r="B621" s="224"/>
      <c r="C621" s="224"/>
      <c r="D621" s="224"/>
      <c r="E621" s="224"/>
      <c r="F621" s="224"/>
      <c r="G621" s="224"/>
      <c r="H621" s="224"/>
      <c r="I621" s="224"/>
      <c r="J621" s="224"/>
      <c r="K621" s="224"/>
      <c r="L621" s="224"/>
      <c r="M621" s="224"/>
      <c r="N621" s="224"/>
      <c r="O621" s="224"/>
      <c r="P621" s="224"/>
      <c r="Q621" s="224"/>
      <c r="R621" s="224"/>
      <c r="S621" s="224"/>
      <c r="T621" s="224"/>
      <c r="U621" s="224"/>
      <c r="V621" s="224"/>
      <c r="W621" s="224"/>
      <c r="X621" s="224"/>
      <c r="Y621" s="224"/>
      <c r="Z621" s="224"/>
    </row>
    <row r="622" spans="1:26" ht="15.75" customHeight="1" x14ac:dyDescent="0.2">
      <c r="A622" s="224"/>
      <c r="B622" s="224"/>
      <c r="C622" s="224"/>
      <c r="D622" s="224"/>
      <c r="E622" s="224"/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  <c r="P622" s="224"/>
      <c r="Q622" s="224"/>
      <c r="R622" s="224"/>
      <c r="S622" s="224"/>
      <c r="T622" s="224"/>
      <c r="U622" s="224"/>
      <c r="V622" s="224"/>
      <c r="W622" s="224"/>
      <c r="X622" s="224"/>
      <c r="Y622" s="224"/>
      <c r="Z622" s="224"/>
    </row>
    <row r="623" spans="1:26" ht="15.75" customHeight="1" x14ac:dyDescent="0.2">
      <c r="A623" s="224"/>
      <c r="B623" s="224"/>
      <c r="C623" s="224"/>
      <c r="D623" s="224"/>
      <c r="E623" s="224"/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  <c r="Q623" s="224"/>
      <c r="R623" s="224"/>
      <c r="S623" s="224"/>
      <c r="T623" s="224"/>
      <c r="U623" s="224"/>
      <c r="V623" s="224"/>
      <c r="W623" s="224"/>
      <c r="X623" s="224"/>
      <c r="Y623" s="224"/>
      <c r="Z623" s="224"/>
    </row>
    <row r="624" spans="1:26" ht="15.75" customHeight="1" x14ac:dyDescent="0.2">
      <c r="A624" s="224"/>
      <c r="B624" s="224"/>
      <c r="C624" s="224"/>
      <c r="D624" s="224"/>
      <c r="E624" s="224"/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  <c r="P624" s="224"/>
      <c r="Q624" s="224"/>
      <c r="R624" s="224"/>
      <c r="S624" s="224"/>
      <c r="T624" s="224"/>
      <c r="U624" s="224"/>
      <c r="V624" s="224"/>
      <c r="W624" s="224"/>
      <c r="X624" s="224"/>
      <c r="Y624" s="224"/>
      <c r="Z624" s="224"/>
    </row>
    <row r="625" spans="1:26" ht="15.75" customHeight="1" x14ac:dyDescent="0.2">
      <c r="A625" s="224"/>
      <c r="B625" s="224"/>
      <c r="C625" s="224"/>
      <c r="D625" s="224"/>
      <c r="E625" s="224"/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  <c r="Q625" s="224"/>
      <c r="R625" s="224"/>
      <c r="S625" s="224"/>
      <c r="T625" s="224"/>
      <c r="U625" s="224"/>
      <c r="V625" s="224"/>
      <c r="W625" s="224"/>
      <c r="X625" s="224"/>
      <c r="Y625" s="224"/>
      <c r="Z625" s="224"/>
    </row>
    <row r="626" spans="1:26" ht="15.75" customHeight="1" x14ac:dyDescent="0.2">
      <c r="A626" s="224"/>
      <c r="B626" s="224"/>
      <c r="C626" s="224"/>
      <c r="D626" s="224"/>
      <c r="E626" s="224"/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  <c r="P626" s="224"/>
      <c r="Q626" s="224"/>
      <c r="R626" s="224"/>
      <c r="S626" s="224"/>
      <c r="T626" s="224"/>
      <c r="U626" s="224"/>
      <c r="V626" s="224"/>
      <c r="W626" s="224"/>
      <c r="X626" s="224"/>
      <c r="Y626" s="224"/>
      <c r="Z626" s="224"/>
    </row>
    <row r="627" spans="1:26" ht="15.75" customHeight="1" x14ac:dyDescent="0.2">
      <c r="A627" s="224"/>
      <c r="B627" s="224"/>
      <c r="C627" s="224"/>
      <c r="D627" s="224"/>
      <c r="E627" s="224"/>
      <c r="F627" s="224"/>
      <c r="G627" s="224"/>
      <c r="H627" s="224"/>
      <c r="I627" s="224"/>
      <c r="J627" s="224"/>
      <c r="K627" s="224"/>
      <c r="L627" s="224"/>
      <c r="M627" s="224"/>
      <c r="N627" s="224"/>
      <c r="O627" s="224"/>
      <c r="P627" s="224"/>
      <c r="Q627" s="224"/>
      <c r="R627" s="224"/>
      <c r="S627" s="224"/>
      <c r="T627" s="224"/>
      <c r="U627" s="224"/>
      <c r="V627" s="224"/>
      <c r="W627" s="224"/>
      <c r="X627" s="224"/>
      <c r="Y627" s="224"/>
      <c r="Z627" s="224"/>
    </row>
    <row r="628" spans="1:26" ht="15.75" customHeight="1" x14ac:dyDescent="0.2">
      <c r="A628" s="224"/>
      <c r="B628" s="224"/>
      <c r="C628" s="224"/>
      <c r="D628" s="224"/>
      <c r="E628" s="224"/>
      <c r="F628" s="224"/>
      <c r="G628" s="224"/>
      <c r="H628" s="224"/>
      <c r="I628" s="224"/>
      <c r="J628" s="224"/>
      <c r="K628" s="224"/>
      <c r="L628" s="224"/>
      <c r="M628" s="224"/>
      <c r="N628" s="224"/>
      <c r="O628" s="224"/>
      <c r="P628" s="224"/>
      <c r="Q628" s="224"/>
      <c r="R628" s="224"/>
      <c r="S628" s="224"/>
      <c r="T628" s="224"/>
      <c r="U628" s="224"/>
      <c r="V628" s="224"/>
      <c r="W628" s="224"/>
      <c r="X628" s="224"/>
      <c r="Y628" s="224"/>
      <c r="Z628" s="224"/>
    </row>
    <row r="629" spans="1:26" ht="15.75" customHeight="1" x14ac:dyDescent="0.2">
      <c r="A629" s="224"/>
      <c r="B629" s="224"/>
      <c r="C629" s="224"/>
      <c r="D629" s="224"/>
      <c r="E629" s="224"/>
      <c r="F629" s="224"/>
      <c r="G629" s="224"/>
      <c r="H629" s="224"/>
      <c r="I629" s="224"/>
      <c r="J629" s="224"/>
      <c r="K629" s="224"/>
      <c r="L629" s="224"/>
      <c r="M629" s="224"/>
      <c r="N629" s="224"/>
      <c r="O629" s="224"/>
      <c r="P629" s="224"/>
      <c r="Q629" s="224"/>
      <c r="R629" s="224"/>
      <c r="S629" s="224"/>
      <c r="T629" s="224"/>
      <c r="U629" s="224"/>
      <c r="V629" s="224"/>
      <c r="W629" s="224"/>
      <c r="X629" s="224"/>
      <c r="Y629" s="224"/>
      <c r="Z629" s="224"/>
    </row>
    <row r="630" spans="1:26" ht="15.75" customHeight="1" x14ac:dyDescent="0.2">
      <c r="A630" s="224"/>
      <c r="B630" s="224"/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224"/>
      <c r="P630" s="224"/>
      <c r="Q630" s="224"/>
      <c r="R630" s="224"/>
      <c r="S630" s="224"/>
      <c r="T630" s="224"/>
      <c r="U630" s="224"/>
      <c r="V630" s="224"/>
      <c r="W630" s="224"/>
      <c r="X630" s="224"/>
      <c r="Y630" s="224"/>
      <c r="Z630" s="224"/>
    </row>
    <row r="631" spans="1:26" ht="15.75" customHeight="1" x14ac:dyDescent="0.2">
      <c r="A631" s="224"/>
      <c r="B631" s="224"/>
      <c r="C631" s="224"/>
      <c r="D631" s="224"/>
      <c r="E631" s="224"/>
      <c r="F631" s="224"/>
      <c r="G631" s="224"/>
      <c r="H631" s="224"/>
      <c r="I631" s="224"/>
      <c r="J631" s="224"/>
      <c r="K631" s="224"/>
      <c r="L631" s="224"/>
      <c r="M631" s="224"/>
      <c r="N631" s="224"/>
      <c r="O631" s="224"/>
      <c r="P631" s="224"/>
      <c r="Q631" s="224"/>
      <c r="R631" s="224"/>
      <c r="S631" s="224"/>
      <c r="T631" s="224"/>
      <c r="U631" s="224"/>
      <c r="V631" s="224"/>
      <c r="W631" s="224"/>
      <c r="X631" s="224"/>
      <c r="Y631" s="224"/>
      <c r="Z631" s="224"/>
    </row>
    <row r="632" spans="1:26" ht="15.75" customHeight="1" x14ac:dyDescent="0.2">
      <c r="A632" s="224"/>
      <c r="B632" s="224"/>
      <c r="C632" s="224"/>
      <c r="D632" s="224"/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  <c r="P632" s="224"/>
      <c r="Q632" s="224"/>
      <c r="R632" s="224"/>
      <c r="S632" s="224"/>
      <c r="T632" s="224"/>
      <c r="U632" s="224"/>
      <c r="V632" s="224"/>
      <c r="W632" s="224"/>
      <c r="X632" s="224"/>
      <c r="Y632" s="224"/>
      <c r="Z632" s="224"/>
    </row>
    <row r="633" spans="1:26" ht="15.75" customHeight="1" x14ac:dyDescent="0.2">
      <c r="A633" s="224"/>
      <c r="B633" s="224"/>
      <c r="C633" s="224"/>
      <c r="D633" s="224"/>
      <c r="E633" s="224"/>
      <c r="F633" s="224"/>
      <c r="G633" s="224"/>
      <c r="H633" s="224"/>
      <c r="I633" s="224"/>
      <c r="J633" s="224"/>
      <c r="K633" s="224"/>
      <c r="L633" s="224"/>
      <c r="M633" s="224"/>
      <c r="N633" s="224"/>
      <c r="O633" s="224"/>
      <c r="P633" s="224"/>
      <c r="Q633" s="224"/>
      <c r="R633" s="224"/>
      <c r="S633" s="224"/>
      <c r="T633" s="224"/>
      <c r="U633" s="224"/>
      <c r="V633" s="224"/>
      <c r="W633" s="224"/>
      <c r="X633" s="224"/>
      <c r="Y633" s="224"/>
      <c r="Z633" s="224"/>
    </row>
    <row r="634" spans="1:26" ht="15.75" customHeight="1" x14ac:dyDescent="0.2">
      <c r="A634" s="224"/>
      <c r="B634" s="224"/>
      <c r="C634" s="224"/>
      <c r="D634" s="224"/>
      <c r="E634" s="224"/>
      <c r="F634" s="224"/>
      <c r="G634" s="224"/>
      <c r="H634" s="224"/>
      <c r="I634" s="224"/>
      <c r="J634" s="224"/>
      <c r="K634" s="224"/>
      <c r="L634" s="224"/>
      <c r="M634" s="224"/>
      <c r="N634" s="224"/>
      <c r="O634" s="224"/>
      <c r="P634" s="224"/>
      <c r="Q634" s="224"/>
      <c r="R634" s="224"/>
      <c r="S634" s="224"/>
      <c r="T634" s="224"/>
      <c r="U634" s="224"/>
      <c r="V634" s="224"/>
      <c r="W634" s="224"/>
      <c r="X634" s="224"/>
      <c r="Y634" s="224"/>
      <c r="Z634" s="224"/>
    </row>
    <row r="635" spans="1:26" ht="15.75" customHeight="1" x14ac:dyDescent="0.2">
      <c r="A635" s="224"/>
      <c r="B635" s="224"/>
      <c r="C635" s="224"/>
      <c r="D635" s="224"/>
      <c r="E635" s="224"/>
      <c r="F635" s="224"/>
      <c r="G635" s="224"/>
      <c r="H635" s="224"/>
      <c r="I635" s="224"/>
      <c r="J635" s="224"/>
      <c r="K635" s="224"/>
      <c r="L635" s="224"/>
      <c r="M635" s="224"/>
      <c r="N635" s="224"/>
      <c r="O635" s="224"/>
      <c r="P635" s="224"/>
      <c r="Q635" s="224"/>
      <c r="R635" s="224"/>
      <c r="S635" s="224"/>
      <c r="T635" s="224"/>
      <c r="U635" s="224"/>
      <c r="V635" s="224"/>
      <c r="W635" s="224"/>
      <c r="X635" s="224"/>
      <c r="Y635" s="224"/>
      <c r="Z635" s="224"/>
    </row>
    <row r="636" spans="1:26" ht="15.75" customHeight="1" x14ac:dyDescent="0.2">
      <c r="A636" s="224"/>
      <c r="B636" s="224"/>
      <c r="C636" s="224"/>
      <c r="D636" s="224"/>
      <c r="E636" s="224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</row>
    <row r="637" spans="1:26" ht="15.75" customHeight="1" x14ac:dyDescent="0.2">
      <c r="A637" s="224"/>
      <c r="B637" s="224"/>
      <c r="C637" s="224"/>
      <c r="D637" s="224"/>
      <c r="E637" s="224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</row>
    <row r="638" spans="1:26" ht="15.75" customHeight="1" x14ac:dyDescent="0.2">
      <c r="A638" s="224"/>
      <c r="B638" s="224"/>
      <c r="C638" s="224"/>
      <c r="D638" s="224"/>
      <c r="E638" s="224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</row>
    <row r="639" spans="1:26" ht="15.75" customHeight="1" x14ac:dyDescent="0.2">
      <c r="A639" s="224"/>
      <c r="B639" s="224"/>
      <c r="C639" s="224"/>
      <c r="D639" s="224"/>
      <c r="E639" s="224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</row>
    <row r="640" spans="1:26" ht="15.75" customHeight="1" x14ac:dyDescent="0.2">
      <c r="A640" s="224"/>
      <c r="B640" s="224"/>
      <c r="C640" s="224"/>
      <c r="D640" s="224"/>
      <c r="E640" s="224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</row>
    <row r="641" spans="1:26" ht="15.75" customHeight="1" x14ac:dyDescent="0.2">
      <c r="A641" s="224"/>
      <c r="B641" s="224"/>
      <c r="C641" s="224"/>
      <c r="D641" s="224"/>
      <c r="E641" s="224"/>
      <c r="F641" s="224"/>
      <c r="G641" s="224"/>
      <c r="H641" s="224"/>
      <c r="I641" s="224"/>
      <c r="J641" s="224"/>
      <c r="K641" s="224"/>
      <c r="L641" s="224"/>
      <c r="M641" s="224"/>
      <c r="N641" s="224"/>
      <c r="O641" s="224"/>
      <c r="P641" s="224"/>
      <c r="Q641" s="224"/>
      <c r="R641" s="224"/>
      <c r="S641" s="224"/>
      <c r="T641" s="224"/>
      <c r="U641" s="224"/>
      <c r="V641" s="224"/>
      <c r="W641" s="224"/>
      <c r="X641" s="224"/>
      <c r="Y641" s="224"/>
      <c r="Z641" s="224"/>
    </row>
    <row r="642" spans="1:26" ht="15.75" customHeight="1" x14ac:dyDescent="0.2">
      <c r="A642" s="224"/>
      <c r="B642" s="224"/>
      <c r="C642" s="224"/>
      <c r="D642" s="224"/>
      <c r="E642" s="224"/>
      <c r="F642" s="224"/>
      <c r="G642" s="224"/>
      <c r="H642" s="224"/>
      <c r="I642" s="224"/>
      <c r="J642" s="224"/>
      <c r="K642" s="224"/>
      <c r="L642" s="224"/>
      <c r="M642" s="224"/>
      <c r="N642" s="224"/>
      <c r="O642" s="224"/>
      <c r="P642" s="224"/>
      <c r="Q642" s="224"/>
      <c r="R642" s="224"/>
      <c r="S642" s="224"/>
      <c r="T642" s="224"/>
      <c r="U642" s="224"/>
      <c r="V642" s="224"/>
      <c r="W642" s="224"/>
      <c r="X642" s="224"/>
      <c r="Y642" s="224"/>
      <c r="Z642" s="224"/>
    </row>
    <row r="643" spans="1:26" ht="15.75" customHeight="1" x14ac:dyDescent="0.2">
      <c r="A643" s="224"/>
      <c r="B643" s="224"/>
      <c r="C643" s="224"/>
      <c r="D643" s="224"/>
      <c r="E643" s="224"/>
      <c r="F643" s="224"/>
      <c r="G643" s="224"/>
      <c r="H643" s="224"/>
      <c r="I643" s="224"/>
      <c r="J643" s="224"/>
      <c r="K643" s="224"/>
      <c r="L643" s="224"/>
      <c r="M643" s="224"/>
      <c r="N643" s="224"/>
      <c r="O643" s="224"/>
      <c r="P643" s="224"/>
      <c r="Q643" s="224"/>
      <c r="R643" s="224"/>
      <c r="S643" s="224"/>
      <c r="T643" s="224"/>
      <c r="U643" s="224"/>
      <c r="V643" s="224"/>
      <c r="W643" s="224"/>
      <c r="X643" s="224"/>
      <c r="Y643" s="224"/>
      <c r="Z643" s="224"/>
    </row>
    <row r="644" spans="1:26" ht="15.75" customHeight="1" x14ac:dyDescent="0.2">
      <c r="A644" s="224"/>
      <c r="B644" s="224"/>
      <c r="C644" s="224"/>
      <c r="D644" s="224"/>
      <c r="E644" s="224"/>
      <c r="F644" s="224"/>
      <c r="G644" s="224"/>
      <c r="H644" s="224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</row>
    <row r="645" spans="1:26" ht="15.75" customHeight="1" x14ac:dyDescent="0.2">
      <c r="A645" s="224"/>
      <c r="B645" s="224"/>
      <c r="C645" s="224"/>
      <c r="D645" s="224"/>
      <c r="E645" s="224"/>
      <c r="F645" s="224"/>
      <c r="G645" s="224"/>
      <c r="H645" s="224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</row>
    <row r="646" spans="1:26" ht="15.75" customHeight="1" x14ac:dyDescent="0.2">
      <c r="A646" s="224"/>
      <c r="B646" s="224"/>
      <c r="C646" s="224"/>
      <c r="D646" s="224"/>
      <c r="E646" s="224"/>
      <c r="F646" s="224"/>
      <c r="G646" s="224"/>
      <c r="H646" s="224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</row>
    <row r="647" spans="1:26" ht="15.75" customHeight="1" x14ac:dyDescent="0.2">
      <c r="A647" s="224"/>
      <c r="B647" s="224"/>
      <c r="C647" s="224"/>
      <c r="D647" s="224"/>
      <c r="E647" s="224"/>
      <c r="F647" s="224"/>
      <c r="G647" s="224"/>
      <c r="H647" s="224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</row>
    <row r="648" spans="1:26" ht="15.75" customHeight="1" x14ac:dyDescent="0.2">
      <c r="A648" s="224"/>
      <c r="B648" s="224"/>
      <c r="C648" s="224"/>
      <c r="D648" s="224"/>
      <c r="E648" s="224"/>
      <c r="F648" s="224"/>
      <c r="G648" s="224"/>
      <c r="H648" s="224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</row>
    <row r="649" spans="1:26" ht="15.75" customHeight="1" x14ac:dyDescent="0.2">
      <c r="A649" s="224"/>
      <c r="B649" s="224"/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</row>
    <row r="650" spans="1:26" ht="15.75" customHeight="1" x14ac:dyDescent="0.2">
      <c r="A650" s="224"/>
      <c r="B650" s="224"/>
      <c r="C650" s="224"/>
      <c r="D650" s="224"/>
      <c r="E650" s="224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</row>
    <row r="651" spans="1:26" ht="15.75" customHeight="1" x14ac:dyDescent="0.2">
      <c r="A651" s="224"/>
      <c r="B651" s="224"/>
      <c r="C651" s="224"/>
      <c r="D651" s="224"/>
      <c r="E651" s="224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</row>
    <row r="652" spans="1:26" ht="15.75" customHeight="1" x14ac:dyDescent="0.2">
      <c r="A652" s="224"/>
      <c r="B652" s="224"/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</row>
    <row r="653" spans="1:26" ht="15.75" customHeight="1" x14ac:dyDescent="0.2">
      <c r="A653" s="224"/>
      <c r="B653" s="224"/>
      <c r="C653" s="224"/>
      <c r="D653" s="224"/>
      <c r="E653" s="224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</row>
    <row r="654" spans="1:26" ht="15.75" customHeight="1" x14ac:dyDescent="0.2">
      <c r="A654" s="224"/>
      <c r="B654" s="224"/>
      <c r="C654" s="224"/>
      <c r="D654" s="224"/>
      <c r="E654" s="224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</row>
    <row r="655" spans="1:26" ht="15.75" customHeight="1" x14ac:dyDescent="0.2">
      <c r="A655" s="224"/>
      <c r="B655" s="224"/>
      <c r="C655" s="224"/>
      <c r="D655" s="224"/>
      <c r="E655" s="224"/>
      <c r="F655" s="224"/>
      <c r="G655" s="224"/>
      <c r="H655" s="224"/>
      <c r="I655" s="224"/>
      <c r="J655" s="224"/>
      <c r="K655" s="224"/>
      <c r="L655" s="224"/>
      <c r="M655" s="224"/>
      <c r="N655" s="224"/>
      <c r="O655" s="224"/>
      <c r="P655" s="224"/>
      <c r="Q655" s="224"/>
      <c r="R655" s="224"/>
      <c r="S655" s="224"/>
      <c r="T655" s="224"/>
      <c r="U655" s="224"/>
      <c r="V655" s="224"/>
      <c r="W655" s="224"/>
      <c r="X655" s="224"/>
      <c r="Y655" s="224"/>
      <c r="Z655" s="224"/>
    </row>
    <row r="656" spans="1:26" ht="15.75" customHeight="1" x14ac:dyDescent="0.2">
      <c r="A656" s="224"/>
      <c r="B656" s="224"/>
      <c r="C656" s="224"/>
      <c r="D656" s="224"/>
      <c r="E656" s="224"/>
      <c r="F656" s="224"/>
      <c r="G656" s="224"/>
      <c r="H656" s="224"/>
      <c r="I656" s="224"/>
      <c r="J656" s="224"/>
      <c r="K656" s="224"/>
      <c r="L656" s="224"/>
      <c r="M656" s="224"/>
      <c r="N656" s="224"/>
      <c r="O656" s="224"/>
      <c r="P656" s="224"/>
      <c r="Q656" s="224"/>
      <c r="R656" s="224"/>
      <c r="S656" s="224"/>
      <c r="T656" s="224"/>
      <c r="U656" s="224"/>
      <c r="V656" s="224"/>
      <c r="W656" s="224"/>
      <c r="X656" s="224"/>
      <c r="Y656" s="224"/>
      <c r="Z656" s="224"/>
    </row>
    <row r="657" spans="1:26" ht="15.75" customHeight="1" x14ac:dyDescent="0.2">
      <c r="A657" s="224"/>
      <c r="B657" s="224"/>
      <c r="C657" s="224"/>
      <c r="D657" s="224"/>
      <c r="E657" s="224"/>
      <c r="F657" s="224"/>
      <c r="G657" s="224"/>
      <c r="H657" s="224"/>
      <c r="I657" s="224"/>
      <c r="J657" s="224"/>
      <c r="K657" s="224"/>
      <c r="L657" s="224"/>
      <c r="M657" s="224"/>
      <c r="N657" s="224"/>
      <c r="O657" s="224"/>
      <c r="P657" s="224"/>
      <c r="Q657" s="224"/>
      <c r="R657" s="224"/>
      <c r="S657" s="224"/>
      <c r="T657" s="224"/>
      <c r="U657" s="224"/>
      <c r="V657" s="224"/>
      <c r="W657" s="224"/>
      <c r="X657" s="224"/>
      <c r="Y657" s="224"/>
      <c r="Z657" s="224"/>
    </row>
    <row r="658" spans="1:26" ht="15.75" customHeight="1" x14ac:dyDescent="0.2">
      <c r="A658" s="224"/>
      <c r="B658" s="224"/>
      <c r="C658" s="224"/>
      <c r="D658" s="224"/>
      <c r="E658" s="224"/>
      <c r="F658" s="224"/>
      <c r="G658" s="224"/>
      <c r="H658" s="224"/>
      <c r="I658" s="224"/>
      <c r="J658" s="224"/>
      <c r="K658" s="224"/>
      <c r="L658" s="224"/>
      <c r="M658" s="224"/>
      <c r="N658" s="224"/>
      <c r="O658" s="224"/>
      <c r="P658" s="224"/>
      <c r="Q658" s="224"/>
      <c r="R658" s="224"/>
      <c r="S658" s="224"/>
      <c r="T658" s="224"/>
      <c r="U658" s="224"/>
      <c r="V658" s="224"/>
      <c r="W658" s="224"/>
      <c r="X658" s="224"/>
      <c r="Y658" s="224"/>
      <c r="Z658" s="224"/>
    </row>
    <row r="659" spans="1:26" ht="15.75" customHeight="1" x14ac:dyDescent="0.2">
      <c r="A659" s="224"/>
      <c r="B659" s="224"/>
      <c r="C659" s="224"/>
      <c r="D659" s="224"/>
      <c r="E659" s="224"/>
      <c r="F659" s="224"/>
      <c r="G659" s="224"/>
      <c r="H659" s="224"/>
      <c r="I659" s="224"/>
      <c r="J659" s="224"/>
      <c r="K659" s="224"/>
      <c r="L659" s="224"/>
      <c r="M659" s="224"/>
      <c r="N659" s="224"/>
      <c r="O659" s="224"/>
      <c r="P659" s="224"/>
      <c r="Q659" s="224"/>
      <c r="R659" s="224"/>
      <c r="S659" s="224"/>
      <c r="T659" s="224"/>
      <c r="U659" s="224"/>
      <c r="V659" s="224"/>
      <c r="W659" s="224"/>
      <c r="X659" s="224"/>
      <c r="Y659" s="224"/>
      <c r="Z659" s="224"/>
    </row>
    <row r="660" spans="1:26" ht="15.75" customHeight="1" x14ac:dyDescent="0.2">
      <c r="A660" s="224"/>
      <c r="B660" s="224"/>
      <c r="C660" s="224"/>
      <c r="D660" s="224"/>
      <c r="E660" s="224"/>
      <c r="F660" s="224"/>
      <c r="G660" s="224"/>
      <c r="H660" s="224"/>
      <c r="I660" s="224"/>
      <c r="J660" s="224"/>
      <c r="K660" s="224"/>
      <c r="L660" s="224"/>
      <c r="M660" s="224"/>
      <c r="N660" s="224"/>
      <c r="O660" s="224"/>
      <c r="P660" s="224"/>
      <c r="Q660" s="224"/>
      <c r="R660" s="224"/>
      <c r="S660" s="224"/>
      <c r="T660" s="224"/>
      <c r="U660" s="224"/>
      <c r="V660" s="224"/>
      <c r="W660" s="224"/>
      <c r="X660" s="224"/>
      <c r="Y660" s="224"/>
      <c r="Z660" s="224"/>
    </row>
    <row r="661" spans="1:26" ht="15.75" customHeight="1" x14ac:dyDescent="0.2">
      <c r="A661" s="224"/>
      <c r="B661" s="224"/>
      <c r="C661" s="224"/>
      <c r="D661" s="224"/>
      <c r="E661" s="224"/>
      <c r="F661" s="224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  <c r="Q661" s="224"/>
      <c r="R661" s="224"/>
      <c r="S661" s="224"/>
      <c r="T661" s="224"/>
      <c r="U661" s="224"/>
      <c r="V661" s="224"/>
      <c r="W661" s="224"/>
      <c r="X661" s="224"/>
      <c r="Y661" s="224"/>
      <c r="Z661" s="224"/>
    </row>
    <row r="662" spans="1:26" ht="15.75" customHeight="1" x14ac:dyDescent="0.2">
      <c r="A662" s="224"/>
      <c r="B662" s="224"/>
      <c r="C662" s="224"/>
      <c r="D662" s="224"/>
      <c r="E662" s="224"/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  <c r="P662" s="224"/>
      <c r="Q662" s="224"/>
      <c r="R662" s="224"/>
      <c r="S662" s="224"/>
      <c r="T662" s="224"/>
      <c r="U662" s="224"/>
      <c r="V662" s="224"/>
      <c r="W662" s="224"/>
      <c r="X662" s="224"/>
      <c r="Y662" s="224"/>
      <c r="Z662" s="224"/>
    </row>
    <row r="663" spans="1:26" ht="15.75" customHeight="1" x14ac:dyDescent="0.2">
      <c r="A663" s="224"/>
      <c r="B663" s="224"/>
      <c r="C663" s="224"/>
      <c r="D663" s="224"/>
      <c r="E663" s="224"/>
      <c r="F663" s="224"/>
      <c r="G663" s="224"/>
      <c r="H663" s="224"/>
      <c r="I663" s="224"/>
      <c r="J663" s="224"/>
      <c r="K663" s="224"/>
      <c r="L663" s="224"/>
      <c r="M663" s="224"/>
      <c r="N663" s="224"/>
      <c r="O663" s="224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</row>
    <row r="664" spans="1:26" ht="15.75" customHeight="1" x14ac:dyDescent="0.2">
      <c r="A664" s="224"/>
      <c r="B664" s="224"/>
      <c r="C664" s="224"/>
      <c r="D664" s="224"/>
      <c r="E664" s="224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</row>
    <row r="665" spans="1:26" ht="15.75" customHeight="1" x14ac:dyDescent="0.2">
      <c r="A665" s="224"/>
      <c r="B665" s="224"/>
      <c r="C665" s="224"/>
      <c r="D665" s="224"/>
      <c r="E665" s="224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</row>
    <row r="666" spans="1:26" ht="15.75" customHeight="1" x14ac:dyDescent="0.2">
      <c r="A666" s="224"/>
      <c r="B666" s="224"/>
      <c r="C666" s="224"/>
      <c r="D666" s="224"/>
      <c r="E666" s="224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</row>
    <row r="667" spans="1:26" ht="15.75" customHeight="1" x14ac:dyDescent="0.2">
      <c r="A667" s="224"/>
      <c r="B667" s="224"/>
      <c r="C667" s="224"/>
      <c r="D667" s="224"/>
      <c r="E667" s="224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</row>
    <row r="668" spans="1:26" ht="15.75" customHeight="1" x14ac:dyDescent="0.2">
      <c r="A668" s="224"/>
      <c r="B668" s="224"/>
      <c r="C668" s="224"/>
      <c r="D668" s="224"/>
      <c r="E668" s="224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</row>
    <row r="669" spans="1:26" ht="15.75" customHeight="1" x14ac:dyDescent="0.2">
      <c r="A669" s="224"/>
      <c r="B669" s="224"/>
      <c r="C669" s="224"/>
      <c r="D669" s="224"/>
      <c r="E669" s="224"/>
      <c r="F669" s="224"/>
      <c r="G669" s="224"/>
      <c r="H669" s="224"/>
      <c r="I669" s="224"/>
      <c r="J669" s="224"/>
      <c r="K669" s="224"/>
      <c r="L669" s="224"/>
      <c r="M669" s="224"/>
      <c r="N669" s="224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</row>
    <row r="670" spans="1:26" ht="15.75" customHeight="1" x14ac:dyDescent="0.2">
      <c r="A670" s="224"/>
      <c r="B670" s="224"/>
      <c r="C670" s="224"/>
      <c r="D670" s="224"/>
      <c r="E670" s="224"/>
      <c r="F670" s="224"/>
      <c r="G670" s="224"/>
      <c r="H670" s="224"/>
      <c r="I670" s="224"/>
      <c r="J670" s="224"/>
      <c r="K670" s="224"/>
      <c r="L670" s="224"/>
      <c r="M670" s="224"/>
      <c r="N670" s="224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</row>
    <row r="671" spans="1:26" ht="15.75" customHeight="1" x14ac:dyDescent="0.2">
      <c r="A671" s="224"/>
      <c r="B671" s="224"/>
      <c r="C671" s="224"/>
      <c r="D671" s="224"/>
      <c r="E671" s="224"/>
      <c r="F671" s="224"/>
      <c r="G671" s="224"/>
      <c r="H671" s="224"/>
      <c r="I671" s="224"/>
      <c r="J671" s="224"/>
      <c r="K671" s="224"/>
      <c r="L671" s="224"/>
      <c r="M671" s="224"/>
      <c r="N671" s="224"/>
      <c r="O671" s="224"/>
      <c r="P671" s="224"/>
      <c r="Q671" s="224"/>
      <c r="R671" s="224"/>
      <c r="S671" s="224"/>
      <c r="T671" s="224"/>
      <c r="U671" s="224"/>
      <c r="V671" s="224"/>
      <c r="W671" s="224"/>
      <c r="X671" s="224"/>
      <c r="Y671" s="224"/>
      <c r="Z671" s="224"/>
    </row>
    <row r="672" spans="1:26" ht="15.75" customHeight="1" x14ac:dyDescent="0.2">
      <c r="A672" s="224"/>
      <c r="B672" s="224"/>
      <c r="C672" s="224"/>
      <c r="D672" s="224"/>
      <c r="E672" s="224"/>
      <c r="F672" s="224"/>
      <c r="G672" s="224"/>
      <c r="H672" s="224"/>
      <c r="I672" s="224"/>
      <c r="J672" s="224"/>
      <c r="K672" s="224"/>
      <c r="L672" s="224"/>
      <c r="M672" s="224"/>
      <c r="N672" s="224"/>
      <c r="O672" s="224"/>
      <c r="P672" s="224"/>
      <c r="Q672" s="224"/>
      <c r="R672" s="224"/>
      <c r="S672" s="224"/>
      <c r="T672" s="224"/>
      <c r="U672" s="224"/>
      <c r="V672" s="224"/>
      <c r="W672" s="224"/>
      <c r="X672" s="224"/>
      <c r="Y672" s="224"/>
      <c r="Z672" s="224"/>
    </row>
    <row r="673" spans="1:26" ht="15.75" customHeight="1" x14ac:dyDescent="0.2">
      <c r="A673" s="224"/>
      <c r="B673" s="224"/>
      <c r="C673" s="224"/>
      <c r="D673" s="224"/>
      <c r="E673" s="224"/>
      <c r="F673" s="224"/>
      <c r="G673" s="224"/>
      <c r="H673" s="224"/>
      <c r="I673" s="224"/>
      <c r="J673" s="224"/>
      <c r="K673" s="224"/>
      <c r="L673" s="224"/>
      <c r="M673" s="224"/>
      <c r="N673" s="224"/>
      <c r="O673" s="224"/>
      <c r="P673" s="224"/>
      <c r="Q673" s="224"/>
      <c r="R673" s="224"/>
      <c r="S673" s="224"/>
      <c r="T673" s="224"/>
      <c r="U673" s="224"/>
      <c r="V673" s="224"/>
      <c r="W673" s="224"/>
      <c r="X673" s="224"/>
      <c r="Y673" s="224"/>
      <c r="Z673" s="224"/>
    </row>
    <row r="674" spans="1:26" ht="15.75" customHeight="1" x14ac:dyDescent="0.2">
      <c r="A674" s="224"/>
      <c r="B674" s="224"/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24"/>
      <c r="S674" s="224"/>
      <c r="T674" s="224"/>
      <c r="U674" s="224"/>
      <c r="V674" s="224"/>
      <c r="W674" s="224"/>
      <c r="X674" s="224"/>
      <c r="Y674" s="224"/>
      <c r="Z674" s="224"/>
    </row>
    <row r="675" spans="1:26" ht="15.75" customHeight="1" x14ac:dyDescent="0.2">
      <c r="A675" s="224"/>
      <c r="B675" s="224"/>
      <c r="C675" s="224"/>
      <c r="D675" s="224"/>
      <c r="E675" s="224"/>
      <c r="F675" s="224"/>
      <c r="G675" s="224"/>
      <c r="H675" s="224"/>
      <c r="I675" s="224"/>
      <c r="J675" s="224"/>
      <c r="K675" s="224"/>
      <c r="L675" s="224"/>
      <c r="M675" s="224"/>
      <c r="N675" s="224"/>
      <c r="O675" s="224"/>
      <c r="P675" s="224"/>
      <c r="Q675" s="224"/>
      <c r="R675" s="224"/>
      <c r="S675" s="224"/>
      <c r="T675" s="224"/>
      <c r="U675" s="224"/>
      <c r="V675" s="224"/>
      <c r="W675" s="224"/>
      <c r="X675" s="224"/>
      <c r="Y675" s="224"/>
      <c r="Z675" s="224"/>
    </row>
    <row r="676" spans="1:26" ht="15.75" customHeight="1" x14ac:dyDescent="0.2">
      <c r="A676" s="224"/>
      <c r="B676" s="224"/>
      <c r="C676" s="224"/>
      <c r="D676" s="224"/>
      <c r="E676" s="224"/>
      <c r="F676" s="224"/>
      <c r="G676" s="224"/>
      <c r="H676" s="224"/>
      <c r="I676" s="224"/>
      <c r="J676" s="224"/>
      <c r="K676" s="224"/>
      <c r="L676" s="224"/>
      <c r="M676" s="224"/>
      <c r="N676" s="224"/>
      <c r="O676" s="224"/>
      <c r="P676" s="224"/>
      <c r="Q676" s="224"/>
      <c r="R676" s="224"/>
      <c r="S676" s="224"/>
      <c r="T676" s="224"/>
      <c r="U676" s="224"/>
      <c r="V676" s="224"/>
      <c r="W676" s="224"/>
      <c r="X676" s="224"/>
      <c r="Y676" s="224"/>
      <c r="Z676" s="224"/>
    </row>
    <row r="677" spans="1:26" ht="15.75" customHeight="1" x14ac:dyDescent="0.2">
      <c r="A677" s="224"/>
      <c r="B677" s="224"/>
      <c r="C677" s="224"/>
      <c r="D677" s="224"/>
      <c r="E677" s="224"/>
      <c r="F677" s="224"/>
      <c r="G677" s="224"/>
      <c r="H677" s="224"/>
      <c r="I677" s="224"/>
      <c r="J677" s="224"/>
      <c r="K677" s="224"/>
      <c r="L677" s="224"/>
      <c r="M677" s="224"/>
      <c r="N677" s="224"/>
      <c r="O677" s="224"/>
      <c r="P677" s="224"/>
      <c r="Q677" s="224"/>
      <c r="R677" s="224"/>
      <c r="S677" s="224"/>
      <c r="T677" s="224"/>
      <c r="U677" s="224"/>
      <c r="V677" s="224"/>
      <c r="W677" s="224"/>
      <c r="X677" s="224"/>
      <c r="Y677" s="224"/>
      <c r="Z677" s="224"/>
    </row>
    <row r="678" spans="1:26" ht="15.75" customHeight="1" x14ac:dyDescent="0.2">
      <c r="A678" s="224"/>
      <c r="B678" s="224"/>
      <c r="C678" s="224"/>
      <c r="D678" s="224"/>
      <c r="E678" s="224"/>
      <c r="F678" s="224"/>
      <c r="G678" s="224"/>
      <c r="H678" s="224"/>
      <c r="I678" s="224"/>
      <c r="J678" s="224"/>
      <c r="K678" s="224"/>
      <c r="L678" s="224"/>
      <c r="M678" s="224"/>
      <c r="N678" s="224"/>
      <c r="O678" s="224"/>
      <c r="P678" s="224"/>
      <c r="Q678" s="224"/>
      <c r="R678" s="224"/>
      <c r="S678" s="224"/>
      <c r="T678" s="224"/>
      <c r="U678" s="224"/>
      <c r="V678" s="224"/>
      <c r="W678" s="224"/>
      <c r="X678" s="224"/>
      <c r="Y678" s="224"/>
      <c r="Z678" s="224"/>
    </row>
    <row r="679" spans="1:26" ht="15.75" customHeight="1" x14ac:dyDescent="0.2">
      <c r="A679" s="224"/>
      <c r="B679" s="224"/>
      <c r="C679" s="224"/>
      <c r="D679" s="224"/>
      <c r="E679" s="224"/>
      <c r="F679" s="224"/>
      <c r="G679" s="224"/>
      <c r="H679" s="224"/>
      <c r="I679" s="224"/>
      <c r="J679" s="224"/>
      <c r="K679" s="224"/>
      <c r="L679" s="224"/>
      <c r="M679" s="224"/>
      <c r="N679" s="224"/>
      <c r="O679" s="224"/>
      <c r="P679" s="224"/>
      <c r="Q679" s="224"/>
      <c r="R679" s="224"/>
      <c r="S679" s="224"/>
      <c r="T679" s="224"/>
      <c r="U679" s="224"/>
      <c r="V679" s="224"/>
      <c r="W679" s="224"/>
      <c r="X679" s="224"/>
      <c r="Y679" s="224"/>
      <c r="Z679" s="224"/>
    </row>
    <row r="680" spans="1:26" ht="15.75" customHeight="1" x14ac:dyDescent="0.2">
      <c r="A680" s="224"/>
      <c r="B680" s="224"/>
      <c r="C680" s="224"/>
      <c r="D680" s="224"/>
      <c r="E680" s="224"/>
      <c r="F680" s="224"/>
      <c r="G680" s="224"/>
      <c r="H680" s="224"/>
      <c r="I680" s="224"/>
      <c r="J680" s="224"/>
      <c r="K680" s="224"/>
      <c r="L680" s="224"/>
      <c r="M680" s="224"/>
      <c r="N680" s="224"/>
      <c r="O680" s="224"/>
      <c r="P680" s="224"/>
      <c r="Q680" s="224"/>
      <c r="R680" s="224"/>
      <c r="S680" s="224"/>
      <c r="T680" s="224"/>
      <c r="U680" s="224"/>
      <c r="V680" s="224"/>
      <c r="W680" s="224"/>
      <c r="X680" s="224"/>
      <c r="Y680" s="224"/>
      <c r="Z680" s="224"/>
    </row>
    <row r="681" spans="1:26" ht="15.75" customHeight="1" x14ac:dyDescent="0.2">
      <c r="A681" s="224"/>
      <c r="B681" s="224"/>
      <c r="C681" s="224"/>
      <c r="D681" s="224"/>
      <c r="E681" s="224"/>
      <c r="F681" s="224"/>
      <c r="G681" s="224"/>
      <c r="H681" s="224"/>
      <c r="I681" s="224"/>
      <c r="J681" s="224"/>
      <c r="K681" s="224"/>
      <c r="L681" s="224"/>
      <c r="M681" s="224"/>
      <c r="N681" s="224"/>
      <c r="O681" s="224"/>
      <c r="P681" s="224"/>
      <c r="Q681" s="224"/>
      <c r="R681" s="224"/>
      <c r="S681" s="224"/>
      <c r="T681" s="224"/>
      <c r="U681" s="224"/>
      <c r="V681" s="224"/>
      <c r="W681" s="224"/>
      <c r="X681" s="224"/>
      <c r="Y681" s="224"/>
      <c r="Z681" s="224"/>
    </row>
    <row r="682" spans="1:26" ht="15.75" customHeight="1" x14ac:dyDescent="0.2">
      <c r="A682" s="224"/>
      <c r="B682" s="224"/>
      <c r="C682" s="224"/>
      <c r="D682" s="224"/>
      <c r="E682" s="224"/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  <c r="P682" s="224"/>
      <c r="Q682" s="224"/>
      <c r="R682" s="224"/>
      <c r="S682" s="224"/>
      <c r="T682" s="224"/>
      <c r="U682" s="224"/>
      <c r="V682" s="224"/>
      <c r="W682" s="224"/>
      <c r="X682" s="224"/>
      <c r="Y682" s="224"/>
      <c r="Z682" s="224"/>
    </row>
    <row r="683" spans="1:26" ht="15.75" customHeight="1" x14ac:dyDescent="0.2">
      <c r="A683" s="224"/>
      <c r="B683" s="224"/>
      <c r="C683" s="224"/>
      <c r="D683" s="224"/>
      <c r="E683" s="224"/>
      <c r="F683" s="224"/>
      <c r="G683" s="224"/>
      <c r="H683" s="224"/>
      <c r="I683" s="224"/>
      <c r="J683" s="224"/>
      <c r="K683" s="224"/>
      <c r="L683" s="224"/>
      <c r="M683" s="224"/>
      <c r="N683" s="224"/>
      <c r="O683" s="224"/>
      <c r="P683" s="224"/>
      <c r="Q683" s="224"/>
      <c r="R683" s="224"/>
      <c r="S683" s="224"/>
      <c r="T683" s="224"/>
      <c r="U683" s="224"/>
      <c r="V683" s="224"/>
      <c r="W683" s="224"/>
      <c r="X683" s="224"/>
      <c r="Y683" s="224"/>
      <c r="Z683" s="224"/>
    </row>
    <row r="684" spans="1:26" ht="15.75" customHeight="1" x14ac:dyDescent="0.2">
      <c r="A684" s="224"/>
      <c r="B684" s="224"/>
      <c r="C684" s="224"/>
      <c r="D684" s="224"/>
      <c r="E684" s="224"/>
      <c r="F684" s="224"/>
      <c r="G684" s="224"/>
      <c r="H684" s="224"/>
      <c r="I684" s="224"/>
      <c r="J684" s="224"/>
      <c r="K684" s="224"/>
      <c r="L684" s="224"/>
      <c r="M684" s="224"/>
      <c r="N684" s="224"/>
      <c r="O684" s="224"/>
      <c r="P684" s="224"/>
      <c r="Q684" s="224"/>
      <c r="R684" s="224"/>
      <c r="S684" s="224"/>
      <c r="T684" s="224"/>
      <c r="U684" s="224"/>
      <c r="V684" s="224"/>
      <c r="W684" s="224"/>
      <c r="X684" s="224"/>
      <c r="Y684" s="224"/>
      <c r="Z684" s="224"/>
    </row>
    <row r="685" spans="1:26" ht="15.75" customHeight="1" x14ac:dyDescent="0.2">
      <c r="A685" s="224"/>
      <c r="B685" s="224"/>
      <c r="C685" s="224"/>
      <c r="D685" s="224"/>
      <c r="E685" s="224"/>
      <c r="F685" s="224"/>
      <c r="G685" s="224"/>
      <c r="H685" s="224"/>
      <c r="I685" s="224"/>
      <c r="J685" s="224"/>
      <c r="K685" s="224"/>
      <c r="L685" s="224"/>
      <c r="M685" s="224"/>
      <c r="N685" s="224"/>
      <c r="O685" s="224"/>
      <c r="P685" s="224"/>
      <c r="Q685" s="224"/>
      <c r="R685" s="224"/>
      <c r="S685" s="224"/>
      <c r="T685" s="224"/>
      <c r="U685" s="224"/>
      <c r="V685" s="224"/>
      <c r="W685" s="224"/>
      <c r="X685" s="224"/>
      <c r="Y685" s="224"/>
      <c r="Z685" s="224"/>
    </row>
    <row r="686" spans="1:26" ht="15.75" customHeight="1" x14ac:dyDescent="0.2">
      <c r="A686" s="224"/>
      <c r="B686" s="224"/>
      <c r="C686" s="224"/>
      <c r="D686" s="224"/>
      <c r="E686" s="224"/>
      <c r="F686" s="224"/>
      <c r="G686" s="224"/>
      <c r="H686" s="224"/>
      <c r="I686" s="224"/>
      <c r="J686" s="224"/>
      <c r="K686" s="224"/>
      <c r="L686" s="224"/>
      <c r="M686" s="224"/>
      <c r="N686" s="224"/>
      <c r="O686" s="224"/>
      <c r="P686" s="224"/>
      <c r="Q686" s="224"/>
      <c r="R686" s="224"/>
      <c r="S686" s="224"/>
      <c r="T686" s="224"/>
      <c r="U686" s="224"/>
      <c r="V686" s="224"/>
      <c r="W686" s="224"/>
      <c r="X686" s="224"/>
      <c r="Y686" s="224"/>
      <c r="Z686" s="224"/>
    </row>
    <row r="687" spans="1:26" ht="15.75" customHeight="1" x14ac:dyDescent="0.2">
      <c r="A687" s="224"/>
      <c r="B687" s="224"/>
      <c r="C687" s="224"/>
      <c r="D687" s="224"/>
      <c r="E687" s="224"/>
      <c r="F687" s="224"/>
      <c r="G687" s="224"/>
      <c r="H687" s="224"/>
      <c r="I687" s="224"/>
      <c r="J687" s="224"/>
      <c r="K687" s="224"/>
      <c r="L687" s="224"/>
      <c r="M687" s="224"/>
      <c r="N687" s="224"/>
      <c r="O687" s="224"/>
      <c r="P687" s="224"/>
      <c r="Q687" s="224"/>
      <c r="R687" s="224"/>
      <c r="S687" s="224"/>
      <c r="T687" s="224"/>
      <c r="U687" s="224"/>
      <c r="V687" s="224"/>
      <c r="W687" s="224"/>
      <c r="X687" s="224"/>
      <c r="Y687" s="224"/>
      <c r="Z687" s="224"/>
    </row>
    <row r="688" spans="1:26" ht="15.75" customHeight="1" x14ac:dyDescent="0.2">
      <c r="A688" s="224"/>
      <c r="B688" s="224"/>
      <c r="C688" s="224"/>
      <c r="D688" s="224"/>
      <c r="E688" s="224"/>
      <c r="F688" s="224"/>
      <c r="G688" s="224"/>
      <c r="H688" s="224"/>
      <c r="I688" s="224"/>
      <c r="J688" s="224"/>
      <c r="K688" s="224"/>
      <c r="L688" s="224"/>
      <c r="M688" s="224"/>
      <c r="N688" s="224"/>
      <c r="O688" s="224"/>
      <c r="P688" s="224"/>
      <c r="Q688" s="224"/>
      <c r="R688" s="224"/>
      <c r="S688" s="224"/>
      <c r="T688" s="224"/>
      <c r="U688" s="224"/>
      <c r="V688" s="224"/>
      <c r="W688" s="224"/>
      <c r="X688" s="224"/>
      <c r="Y688" s="224"/>
      <c r="Z688" s="224"/>
    </row>
    <row r="689" spans="1:26" ht="15.75" customHeight="1" x14ac:dyDescent="0.2">
      <c r="A689" s="224"/>
      <c r="B689" s="224"/>
      <c r="C689" s="224"/>
      <c r="D689" s="224"/>
      <c r="E689" s="224"/>
      <c r="F689" s="224"/>
      <c r="G689" s="224"/>
      <c r="H689" s="224"/>
      <c r="I689" s="224"/>
      <c r="J689" s="224"/>
      <c r="K689" s="224"/>
      <c r="L689" s="224"/>
      <c r="M689" s="224"/>
      <c r="N689" s="224"/>
      <c r="O689" s="224"/>
      <c r="P689" s="224"/>
      <c r="Q689" s="224"/>
      <c r="R689" s="224"/>
      <c r="S689" s="224"/>
      <c r="T689" s="224"/>
      <c r="U689" s="224"/>
      <c r="V689" s="224"/>
      <c r="W689" s="224"/>
      <c r="X689" s="224"/>
      <c r="Y689" s="224"/>
      <c r="Z689" s="224"/>
    </row>
    <row r="690" spans="1:26" ht="15.75" customHeight="1" x14ac:dyDescent="0.2">
      <c r="A690" s="224"/>
      <c r="B690" s="224"/>
      <c r="C690" s="224"/>
      <c r="D690" s="224"/>
      <c r="E690" s="224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</row>
    <row r="691" spans="1:26" ht="15.75" customHeight="1" x14ac:dyDescent="0.2">
      <c r="A691" s="224"/>
      <c r="B691" s="224"/>
      <c r="C691" s="224"/>
      <c r="D691" s="224"/>
      <c r="E691" s="224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</row>
    <row r="692" spans="1:26" ht="15.75" customHeight="1" x14ac:dyDescent="0.2">
      <c r="A692" s="224"/>
      <c r="B692" s="224"/>
      <c r="C692" s="224"/>
      <c r="D692" s="224"/>
      <c r="E692" s="224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</row>
    <row r="693" spans="1:26" ht="15.75" customHeight="1" x14ac:dyDescent="0.2">
      <c r="A693" s="224"/>
      <c r="B693" s="22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</row>
    <row r="694" spans="1:26" ht="15.75" customHeight="1" x14ac:dyDescent="0.2">
      <c r="A694" s="224"/>
      <c r="B694" s="224"/>
      <c r="C694" s="224"/>
      <c r="D694" s="224"/>
      <c r="E694" s="224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</row>
    <row r="695" spans="1:26" ht="15.75" customHeight="1" x14ac:dyDescent="0.2">
      <c r="A695" s="224"/>
      <c r="B695" s="224"/>
      <c r="C695" s="224"/>
      <c r="D695" s="224"/>
      <c r="E695" s="224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</row>
    <row r="696" spans="1:26" ht="15.75" customHeight="1" x14ac:dyDescent="0.2">
      <c r="A696" s="224"/>
      <c r="B696" s="224"/>
      <c r="C696" s="224"/>
      <c r="D696" s="224"/>
      <c r="E696" s="224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</row>
    <row r="697" spans="1:26" ht="15.75" customHeight="1" x14ac:dyDescent="0.2">
      <c r="A697" s="224"/>
      <c r="B697" s="224"/>
      <c r="C697" s="224"/>
      <c r="D697" s="224"/>
      <c r="E697" s="224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</row>
    <row r="698" spans="1:26" ht="15.75" customHeight="1" x14ac:dyDescent="0.2">
      <c r="A698" s="224"/>
      <c r="B698" s="224"/>
      <c r="C698" s="224"/>
      <c r="D698" s="224"/>
      <c r="E698" s="224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</row>
    <row r="699" spans="1:26" ht="15.75" customHeight="1" x14ac:dyDescent="0.2">
      <c r="A699" s="224"/>
      <c r="B699" s="224"/>
      <c r="C699" s="224"/>
      <c r="D699" s="224"/>
      <c r="E699" s="224"/>
      <c r="F699" s="224"/>
      <c r="G699" s="224"/>
      <c r="H699" s="224"/>
      <c r="I699" s="224"/>
      <c r="J699" s="224"/>
      <c r="K699" s="224"/>
      <c r="L699" s="224"/>
      <c r="M699" s="224"/>
      <c r="N699" s="224"/>
      <c r="O699" s="224"/>
      <c r="P699" s="224"/>
      <c r="Q699" s="224"/>
      <c r="R699" s="224"/>
      <c r="S699" s="224"/>
      <c r="T699" s="224"/>
      <c r="U699" s="224"/>
      <c r="V699" s="224"/>
      <c r="W699" s="224"/>
      <c r="X699" s="224"/>
      <c r="Y699" s="224"/>
      <c r="Z699" s="224"/>
    </row>
    <row r="700" spans="1:26" ht="15.75" customHeight="1" x14ac:dyDescent="0.2">
      <c r="A700" s="224"/>
      <c r="B700" s="224"/>
      <c r="C700" s="224"/>
      <c r="D700" s="224"/>
      <c r="E700" s="224"/>
      <c r="F700" s="224"/>
      <c r="G700" s="224"/>
      <c r="H700" s="224"/>
      <c r="I700" s="224"/>
      <c r="J700" s="224"/>
      <c r="K700" s="224"/>
      <c r="L700" s="224"/>
      <c r="M700" s="224"/>
      <c r="N700" s="224"/>
      <c r="O700" s="224"/>
      <c r="P700" s="224"/>
      <c r="Q700" s="224"/>
      <c r="R700" s="224"/>
      <c r="S700" s="224"/>
      <c r="T700" s="224"/>
      <c r="U700" s="224"/>
      <c r="V700" s="224"/>
      <c r="W700" s="224"/>
      <c r="X700" s="224"/>
      <c r="Y700" s="224"/>
      <c r="Z700" s="224"/>
    </row>
    <row r="701" spans="1:26" ht="15.75" customHeight="1" x14ac:dyDescent="0.2">
      <c r="A701" s="224"/>
      <c r="B701" s="224"/>
      <c r="C701" s="224"/>
      <c r="D701" s="224"/>
      <c r="E701" s="224"/>
      <c r="F701" s="224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  <c r="Q701" s="224"/>
      <c r="R701" s="224"/>
      <c r="S701" s="224"/>
      <c r="T701" s="224"/>
      <c r="U701" s="224"/>
      <c r="V701" s="224"/>
      <c r="W701" s="224"/>
      <c r="X701" s="224"/>
      <c r="Y701" s="224"/>
      <c r="Z701" s="224"/>
    </row>
    <row r="702" spans="1:26" ht="15.75" customHeight="1" x14ac:dyDescent="0.2">
      <c r="A702" s="224"/>
      <c r="B702" s="224"/>
      <c r="C702" s="224"/>
      <c r="D702" s="224"/>
      <c r="E702" s="224"/>
      <c r="F702" s="224"/>
      <c r="G702" s="224"/>
      <c r="H702" s="224"/>
      <c r="I702" s="224"/>
      <c r="J702" s="224"/>
      <c r="K702" s="224"/>
      <c r="L702" s="224"/>
      <c r="M702" s="224"/>
      <c r="N702" s="224"/>
      <c r="O702" s="224"/>
      <c r="P702" s="224"/>
      <c r="Q702" s="224"/>
      <c r="R702" s="224"/>
      <c r="S702" s="224"/>
      <c r="T702" s="224"/>
      <c r="U702" s="224"/>
      <c r="V702" s="224"/>
      <c r="W702" s="224"/>
      <c r="X702" s="224"/>
      <c r="Y702" s="224"/>
      <c r="Z702" s="224"/>
    </row>
    <row r="703" spans="1:26" ht="15.75" customHeight="1" x14ac:dyDescent="0.2">
      <c r="A703" s="224"/>
      <c r="B703" s="224"/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/>
      <c r="W703" s="224"/>
      <c r="X703" s="224"/>
      <c r="Y703" s="224"/>
      <c r="Z703" s="224"/>
    </row>
    <row r="704" spans="1:26" ht="15.75" customHeight="1" x14ac:dyDescent="0.2">
      <c r="A704" s="224"/>
      <c r="B704" s="224"/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/>
      <c r="W704" s="224"/>
      <c r="X704" s="224"/>
      <c r="Y704" s="224"/>
      <c r="Z704" s="224"/>
    </row>
    <row r="705" spans="1:26" ht="15.75" customHeight="1" x14ac:dyDescent="0.2">
      <c r="A705" s="224"/>
      <c r="B705" s="224"/>
      <c r="C705" s="224"/>
      <c r="D705" s="224"/>
      <c r="E705" s="224"/>
      <c r="F705" s="224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  <c r="Q705" s="224"/>
      <c r="R705" s="224"/>
      <c r="S705" s="224"/>
      <c r="T705" s="224"/>
      <c r="U705" s="224"/>
      <c r="V705" s="224"/>
      <c r="W705" s="224"/>
      <c r="X705" s="224"/>
      <c r="Y705" s="224"/>
      <c r="Z705" s="224"/>
    </row>
    <row r="706" spans="1:26" ht="15.75" customHeight="1" x14ac:dyDescent="0.2">
      <c r="A706" s="224"/>
      <c r="B706" s="224"/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</row>
    <row r="707" spans="1:26" ht="15.75" customHeight="1" x14ac:dyDescent="0.2">
      <c r="A707" s="224"/>
      <c r="B707" s="224"/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</row>
    <row r="708" spans="1:26" ht="15.75" customHeight="1" x14ac:dyDescent="0.2">
      <c r="A708" s="224"/>
      <c r="B708" s="224"/>
      <c r="C708" s="224"/>
      <c r="D708" s="224"/>
      <c r="E708" s="224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</row>
    <row r="709" spans="1:26" ht="15.75" customHeight="1" x14ac:dyDescent="0.2">
      <c r="A709" s="224"/>
      <c r="B709" s="224"/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</row>
    <row r="710" spans="1:26" ht="15.75" customHeight="1" x14ac:dyDescent="0.2">
      <c r="A710" s="224"/>
      <c r="B710" s="224"/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</row>
    <row r="711" spans="1:26" ht="15.75" customHeight="1" x14ac:dyDescent="0.2">
      <c r="A711" s="224"/>
      <c r="B711" s="224"/>
      <c r="C711" s="224"/>
      <c r="D711" s="224"/>
      <c r="E711" s="224"/>
      <c r="F711" s="224"/>
      <c r="G711" s="224"/>
      <c r="H711" s="224"/>
      <c r="I711" s="224"/>
      <c r="J711" s="224"/>
      <c r="K711" s="224"/>
      <c r="L711" s="224"/>
      <c r="M711" s="224"/>
      <c r="N711" s="224"/>
      <c r="O711" s="224"/>
      <c r="P711" s="224"/>
      <c r="Q711" s="224"/>
      <c r="R711" s="224"/>
      <c r="S711" s="224"/>
      <c r="T711" s="224"/>
      <c r="U711" s="224"/>
      <c r="V711" s="224"/>
      <c r="W711" s="224"/>
      <c r="X711" s="224"/>
      <c r="Y711" s="224"/>
      <c r="Z711" s="224"/>
    </row>
    <row r="712" spans="1:26" ht="15.75" customHeight="1" x14ac:dyDescent="0.2">
      <c r="A712" s="224"/>
      <c r="B712" s="224"/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/>
      <c r="W712" s="224"/>
      <c r="X712" s="224"/>
      <c r="Y712" s="224"/>
      <c r="Z712" s="224"/>
    </row>
    <row r="713" spans="1:26" ht="15.75" customHeight="1" x14ac:dyDescent="0.2">
      <c r="A713" s="224"/>
      <c r="B713" s="224"/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/>
      <c r="W713" s="224"/>
      <c r="X713" s="224"/>
      <c r="Y713" s="224"/>
      <c r="Z713" s="224"/>
    </row>
    <row r="714" spans="1:26" ht="15.75" customHeight="1" x14ac:dyDescent="0.2">
      <c r="A714" s="224"/>
      <c r="B714" s="224"/>
      <c r="C714" s="224"/>
      <c r="D714" s="224"/>
      <c r="E714" s="224"/>
      <c r="F714" s="224"/>
      <c r="G714" s="224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24"/>
      <c r="S714" s="224"/>
      <c r="T714" s="224"/>
      <c r="U714" s="224"/>
      <c r="V714" s="224"/>
      <c r="W714" s="224"/>
      <c r="X714" s="224"/>
      <c r="Y714" s="224"/>
      <c r="Z714" s="224"/>
    </row>
    <row r="715" spans="1:26" ht="15.75" customHeight="1" x14ac:dyDescent="0.2">
      <c r="A715" s="224"/>
      <c r="B715" s="224"/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/>
      <c r="W715" s="224"/>
      <c r="X715" s="224"/>
      <c r="Y715" s="224"/>
      <c r="Z715" s="224"/>
    </row>
    <row r="716" spans="1:26" ht="15.75" customHeight="1" x14ac:dyDescent="0.2">
      <c r="A716" s="224"/>
      <c r="B716" s="224"/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/>
      <c r="W716" s="224"/>
      <c r="X716" s="224"/>
      <c r="Y716" s="224"/>
      <c r="Z716" s="224"/>
    </row>
    <row r="717" spans="1:26" ht="15.75" customHeight="1" x14ac:dyDescent="0.2">
      <c r="A717" s="224"/>
      <c r="B717" s="224"/>
      <c r="C717" s="224"/>
      <c r="D717" s="224"/>
      <c r="E717" s="224"/>
      <c r="F717" s="224"/>
      <c r="G717" s="224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</row>
    <row r="718" spans="1:26" ht="15.75" customHeight="1" x14ac:dyDescent="0.2">
      <c r="A718" s="224"/>
      <c r="B718" s="224"/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</row>
    <row r="719" spans="1:26" ht="15.75" customHeight="1" x14ac:dyDescent="0.2">
      <c r="A719" s="224"/>
      <c r="B719" s="224"/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</row>
    <row r="720" spans="1:26" ht="15.75" customHeight="1" x14ac:dyDescent="0.2">
      <c r="A720" s="224"/>
      <c r="B720" s="224"/>
      <c r="C720" s="224"/>
      <c r="D720" s="224"/>
      <c r="E720" s="224"/>
      <c r="F720" s="224"/>
      <c r="G720" s="224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</row>
    <row r="721" spans="1:26" ht="15.75" customHeight="1" x14ac:dyDescent="0.2">
      <c r="A721" s="224"/>
      <c r="B721" s="224"/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</row>
    <row r="722" spans="1:26" ht="15.75" customHeight="1" x14ac:dyDescent="0.2">
      <c r="A722" s="224"/>
      <c r="B722" s="224"/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</row>
    <row r="723" spans="1:26" ht="15.75" customHeight="1" x14ac:dyDescent="0.2">
      <c r="A723" s="224"/>
      <c r="B723" s="224"/>
      <c r="C723" s="224"/>
      <c r="D723" s="224"/>
      <c r="E723" s="224"/>
      <c r="F723" s="224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24"/>
      <c r="S723" s="224"/>
      <c r="T723" s="224"/>
      <c r="U723" s="224"/>
      <c r="V723" s="224"/>
      <c r="W723" s="224"/>
      <c r="X723" s="224"/>
      <c r="Y723" s="224"/>
      <c r="Z723" s="224"/>
    </row>
    <row r="724" spans="1:26" ht="15.75" customHeight="1" x14ac:dyDescent="0.2">
      <c r="A724" s="224"/>
      <c r="B724" s="224"/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/>
      <c r="X724" s="224"/>
      <c r="Y724" s="224"/>
      <c r="Z724" s="224"/>
    </row>
    <row r="725" spans="1:26" ht="15.75" customHeight="1" x14ac:dyDescent="0.2">
      <c r="A725" s="224"/>
      <c r="B725" s="224"/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/>
      <c r="X725" s="224"/>
      <c r="Y725" s="224"/>
      <c r="Z725" s="224"/>
    </row>
    <row r="726" spans="1:26" ht="15.75" customHeight="1" x14ac:dyDescent="0.2">
      <c r="A726" s="224"/>
      <c r="B726" s="224"/>
      <c r="C726" s="224"/>
      <c r="D726" s="224"/>
      <c r="E726" s="224"/>
      <c r="F726" s="224"/>
      <c r="G726" s="224"/>
      <c r="H726" s="224"/>
      <c r="I726" s="224"/>
      <c r="J726" s="224"/>
      <c r="K726" s="224"/>
      <c r="L726" s="224"/>
      <c r="M726" s="224"/>
      <c r="N726" s="224"/>
      <c r="O726" s="224"/>
      <c r="P726" s="224"/>
      <c r="Q726" s="224"/>
      <c r="R726" s="224"/>
      <c r="S726" s="224"/>
      <c r="T726" s="224"/>
      <c r="U726" s="224"/>
      <c r="V726" s="224"/>
      <c r="W726" s="224"/>
      <c r="X726" s="224"/>
      <c r="Y726" s="224"/>
      <c r="Z726" s="224"/>
    </row>
    <row r="727" spans="1:26" ht="15.75" customHeight="1" x14ac:dyDescent="0.2">
      <c r="A727" s="224"/>
      <c r="B727" s="224"/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24"/>
      <c r="S727" s="224"/>
      <c r="T727" s="224"/>
      <c r="U727" s="224"/>
      <c r="V727" s="224"/>
      <c r="W727" s="224"/>
      <c r="X727" s="224"/>
      <c r="Y727" s="224"/>
      <c r="Z727" s="224"/>
    </row>
    <row r="728" spans="1:26" ht="15.75" customHeight="1" x14ac:dyDescent="0.2">
      <c r="A728" s="224"/>
      <c r="B728" s="224"/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24"/>
      <c r="S728" s="224"/>
      <c r="T728" s="224"/>
      <c r="U728" s="224"/>
      <c r="V728" s="224"/>
      <c r="W728" s="224"/>
      <c r="X728" s="224"/>
      <c r="Y728" s="224"/>
      <c r="Z728" s="224"/>
    </row>
    <row r="729" spans="1:26" ht="15.75" customHeight="1" x14ac:dyDescent="0.2">
      <c r="A729" s="224"/>
      <c r="B729" s="224"/>
      <c r="C729" s="224"/>
      <c r="D729" s="224"/>
      <c r="E729" s="224"/>
      <c r="F729" s="224"/>
      <c r="G729" s="224"/>
      <c r="H729" s="224"/>
      <c r="I729" s="224"/>
      <c r="J729" s="224"/>
      <c r="K729" s="224"/>
      <c r="L729" s="224"/>
      <c r="M729" s="224"/>
      <c r="N729" s="224"/>
      <c r="O729" s="224"/>
      <c r="P729" s="224"/>
      <c r="Q729" s="224"/>
      <c r="R729" s="224"/>
      <c r="S729" s="224"/>
      <c r="T729" s="224"/>
      <c r="U729" s="224"/>
      <c r="V729" s="224"/>
      <c r="W729" s="224"/>
      <c r="X729" s="224"/>
      <c r="Y729" s="224"/>
      <c r="Z729" s="224"/>
    </row>
    <row r="730" spans="1:26" ht="15.75" customHeight="1" x14ac:dyDescent="0.2">
      <c r="A730" s="224"/>
      <c r="B730" s="224"/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24"/>
      <c r="S730" s="224"/>
      <c r="T730" s="224"/>
      <c r="U730" s="224"/>
      <c r="V730" s="224"/>
      <c r="W730" s="224"/>
      <c r="X730" s="224"/>
      <c r="Y730" s="224"/>
      <c r="Z730" s="224"/>
    </row>
    <row r="731" spans="1:26" ht="15.75" customHeight="1" x14ac:dyDescent="0.2">
      <c r="A731" s="224"/>
      <c r="B731" s="224"/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24"/>
      <c r="S731" s="224"/>
      <c r="T731" s="224"/>
      <c r="U731" s="224"/>
      <c r="V731" s="224"/>
      <c r="W731" s="224"/>
      <c r="X731" s="224"/>
      <c r="Y731" s="224"/>
      <c r="Z731" s="224"/>
    </row>
    <row r="732" spans="1:26" ht="15.75" customHeight="1" x14ac:dyDescent="0.2">
      <c r="A732" s="224"/>
      <c r="B732" s="224"/>
      <c r="C732" s="224"/>
      <c r="D732" s="224"/>
      <c r="E732" s="224"/>
      <c r="F732" s="224"/>
      <c r="G732" s="224"/>
      <c r="H732" s="224"/>
      <c r="I732" s="224"/>
      <c r="J732" s="224"/>
      <c r="K732" s="224"/>
      <c r="L732" s="224"/>
      <c r="M732" s="224"/>
      <c r="N732" s="224"/>
      <c r="O732" s="224"/>
      <c r="P732" s="224"/>
      <c r="Q732" s="224"/>
      <c r="R732" s="224"/>
      <c r="S732" s="224"/>
      <c r="T732" s="224"/>
      <c r="U732" s="224"/>
      <c r="V732" s="224"/>
      <c r="W732" s="224"/>
      <c r="X732" s="224"/>
      <c r="Y732" s="224"/>
      <c r="Z732" s="224"/>
    </row>
    <row r="733" spans="1:26" ht="15.75" customHeight="1" x14ac:dyDescent="0.2">
      <c r="A733" s="224"/>
      <c r="B733" s="224"/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/>
      <c r="X733" s="224"/>
      <c r="Y733" s="224"/>
      <c r="Z733" s="224"/>
    </row>
    <row r="734" spans="1:26" ht="15.75" customHeight="1" x14ac:dyDescent="0.2">
      <c r="A734" s="224"/>
      <c r="B734" s="224"/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/>
      <c r="X734" s="224"/>
      <c r="Y734" s="224"/>
      <c r="Z734" s="224"/>
    </row>
    <row r="735" spans="1:26" ht="15.75" customHeight="1" x14ac:dyDescent="0.2">
      <c r="A735" s="224"/>
      <c r="B735" s="224"/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</row>
    <row r="736" spans="1:26" ht="15.75" customHeight="1" x14ac:dyDescent="0.2">
      <c r="A736" s="224"/>
      <c r="B736" s="224"/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</row>
    <row r="737" spans="1:26" ht="15.75" customHeight="1" x14ac:dyDescent="0.2">
      <c r="A737" s="224"/>
      <c r="B737" s="224"/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</row>
    <row r="738" spans="1:26" ht="15.75" customHeight="1" x14ac:dyDescent="0.2">
      <c r="A738" s="224"/>
      <c r="B738" s="224"/>
      <c r="C738" s="224"/>
      <c r="D738" s="224"/>
      <c r="E738" s="224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</row>
    <row r="739" spans="1:26" ht="15.75" customHeight="1" x14ac:dyDescent="0.2">
      <c r="A739" s="224"/>
      <c r="B739" s="224"/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</row>
    <row r="740" spans="1:26" ht="15.75" customHeight="1" x14ac:dyDescent="0.2">
      <c r="A740" s="224"/>
      <c r="B740" s="224"/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</row>
    <row r="741" spans="1:26" ht="15.75" customHeight="1" x14ac:dyDescent="0.2">
      <c r="A741" s="224"/>
      <c r="B741" s="224"/>
      <c r="C741" s="224"/>
      <c r="D741" s="224"/>
      <c r="E741" s="224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</row>
    <row r="742" spans="1:26" ht="15.75" customHeight="1" x14ac:dyDescent="0.2">
      <c r="A742" s="224"/>
      <c r="B742" s="224"/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</row>
    <row r="743" spans="1:26" ht="15.75" customHeight="1" x14ac:dyDescent="0.2">
      <c r="A743" s="224"/>
      <c r="B743" s="224"/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</row>
    <row r="744" spans="1:26" ht="15.75" customHeight="1" x14ac:dyDescent="0.2">
      <c r="A744" s="224"/>
      <c r="B744" s="224"/>
      <c r="C744" s="224"/>
      <c r="D744" s="224"/>
      <c r="E744" s="224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</row>
    <row r="745" spans="1:26" ht="15.75" customHeight="1" x14ac:dyDescent="0.2">
      <c r="A745" s="224"/>
      <c r="B745" s="224"/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/>
      <c r="X745" s="224"/>
      <c r="Y745" s="224"/>
      <c r="Z745" s="224"/>
    </row>
    <row r="746" spans="1:26" ht="15.75" customHeight="1" x14ac:dyDescent="0.2">
      <c r="A746" s="224"/>
      <c r="B746" s="224"/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/>
      <c r="X746" s="224"/>
      <c r="Y746" s="224"/>
      <c r="Z746" s="224"/>
    </row>
    <row r="747" spans="1:26" ht="15.75" customHeight="1" x14ac:dyDescent="0.2">
      <c r="A747" s="224"/>
      <c r="B747" s="224"/>
      <c r="C747" s="224"/>
      <c r="D747" s="224"/>
      <c r="E747" s="224"/>
      <c r="F747" s="224"/>
      <c r="G747" s="224"/>
      <c r="H747" s="224"/>
      <c r="I747" s="224"/>
      <c r="J747" s="224"/>
      <c r="K747" s="224"/>
      <c r="L747" s="224"/>
      <c r="M747" s="224"/>
      <c r="N747" s="224"/>
      <c r="O747" s="224"/>
      <c r="P747" s="224"/>
      <c r="Q747" s="224"/>
      <c r="R747" s="224"/>
      <c r="S747" s="224"/>
      <c r="T747" s="224"/>
      <c r="U747" s="224"/>
      <c r="V747" s="224"/>
      <c r="W747" s="224"/>
      <c r="X747" s="224"/>
      <c r="Y747" s="224"/>
      <c r="Z747" s="224"/>
    </row>
    <row r="748" spans="1:26" ht="15.75" customHeight="1" x14ac:dyDescent="0.2">
      <c r="A748" s="224"/>
      <c r="B748" s="224"/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/>
      <c r="X748" s="224"/>
      <c r="Y748" s="224"/>
      <c r="Z748" s="224"/>
    </row>
    <row r="749" spans="1:26" ht="15.75" customHeight="1" x14ac:dyDescent="0.2">
      <c r="A749" s="224"/>
      <c r="B749" s="224"/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/>
      <c r="X749" s="224"/>
      <c r="Y749" s="224"/>
      <c r="Z749" s="224"/>
    </row>
    <row r="750" spans="1:26" ht="15.75" customHeight="1" x14ac:dyDescent="0.2">
      <c r="A750" s="224"/>
      <c r="B750" s="224"/>
      <c r="C750" s="224"/>
      <c r="D750" s="224"/>
      <c r="E750" s="224"/>
      <c r="F750" s="224"/>
      <c r="G750" s="224"/>
      <c r="H750" s="224"/>
      <c r="I750" s="224"/>
      <c r="J750" s="224"/>
      <c r="K750" s="224"/>
      <c r="L750" s="224"/>
      <c r="M750" s="224"/>
      <c r="N750" s="224"/>
      <c r="O750" s="224"/>
      <c r="P750" s="224"/>
      <c r="Q750" s="224"/>
      <c r="R750" s="224"/>
      <c r="S750" s="224"/>
      <c r="T750" s="224"/>
      <c r="U750" s="224"/>
      <c r="V750" s="224"/>
      <c r="W750" s="224"/>
      <c r="X750" s="224"/>
      <c r="Y750" s="224"/>
      <c r="Z750" s="224"/>
    </row>
    <row r="751" spans="1:26" ht="15.75" customHeight="1" x14ac:dyDescent="0.2">
      <c r="A751" s="224"/>
      <c r="B751" s="224"/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/>
      <c r="X751" s="224"/>
      <c r="Y751" s="224"/>
      <c r="Z751" s="224"/>
    </row>
    <row r="752" spans="1:26" ht="15.75" customHeight="1" x14ac:dyDescent="0.2">
      <c r="A752" s="224"/>
      <c r="B752" s="224"/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/>
      <c r="X752" s="224"/>
      <c r="Y752" s="224"/>
      <c r="Z752" s="224"/>
    </row>
    <row r="753" spans="1:26" ht="15.75" customHeight="1" x14ac:dyDescent="0.2">
      <c r="A753" s="224"/>
      <c r="B753" s="224"/>
      <c r="C753" s="224"/>
      <c r="D753" s="224"/>
      <c r="E753" s="224"/>
      <c r="F753" s="224"/>
      <c r="G753" s="224"/>
      <c r="H753" s="224"/>
      <c r="I753" s="224"/>
      <c r="J753" s="224"/>
      <c r="K753" s="224"/>
      <c r="L753" s="224"/>
      <c r="M753" s="224"/>
      <c r="N753" s="224"/>
      <c r="O753" s="224"/>
      <c r="P753" s="224"/>
      <c r="Q753" s="224"/>
      <c r="R753" s="224"/>
      <c r="S753" s="224"/>
      <c r="T753" s="224"/>
      <c r="U753" s="224"/>
      <c r="V753" s="224"/>
      <c r="W753" s="224"/>
      <c r="X753" s="224"/>
      <c r="Y753" s="224"/>
      <c r="Z753" s="224"/>
    </row>
    <row r="754" spans="1:26" ht="15.75" customHeight="1" x14ac:dyDescent="0.2">
      <c r="A754" s="224"/>
      <c r="B754" s="224"/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24"/>
      <c r="S754" s="224"/>
      <c r="T754" s="224"/>
      <c r="U754" s="224"/>
      <c r="V754" s="224"/>
      <c r="W754" s="224"/>
      <c r="X754" s="224"/>
      <c r="Y754" s="224"/>
      <c r="Z754" s="224"/>
    </row>
    <row r="755" spans="1:26" ht="15.75" customHeight="1" x14ac:dyDescent="0.2">
      <c r="A755" s="224"/>
      <c r="B755" s="224"/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24"/>
      <c r="S755" s="224"/>
      <c r="T755" s="224"/>
      <c r="U755" s="224"/>
      <c r="V755" s="224"/>
      <c r="W755" s="224"/>
      <c r="X755" s="224"/>
      <c r="Y755" s="224"/>
      <c r="Z755" s="224"/>
    </row>
    <row r="756" spans="1:26" ht="15.75" customHeight="1" x14ac:dyDescent="0.2">
      <c r="A756" s="224"/>
      <c r="B756" s="224"/>
      <c r="C756" s="224"/>
      <c r="D756" s="224"/>
      <c r="E756" s="224"/>
      <c r="F756" s="224"/>
      <c r="G756" s="224"/>
      <c r="H756" s="224"/>
      <c r="I756" s="224"/>
      <c r="J756" s="224"/>
      <c r="K756" s="224"/>
      <c r="L756" s="224"/>
      <c r="M756" s="224"/>
      <c r="N756" s="224"/>
      <c r="O756" s="224"/>
      <c r="P756" s="224"/>
      <c r="Q756" s="224"/>
      <c r="R756" s="224"/>
      <c r="S756" s="224"/>
      <c r="T756" s="224"/>
      <c r="U756" s="224"/>
      <c r="V756" s="224"/>
      <c r="W756" s="224"/>
      <c r="X756" s="224"/>
      <c r="Y756" s="224"/>
      <c r="Z756" s="224"/>
    </row>
    <row r="757" spans="1:26" ht="15.75" customHeight="1" x14ac:dyDescent="0.2">
      <c r="A757" s="224"/>
      <c r="B757" s="224"/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24"/>
      <c r="S757" s="224"/>
      <c r="T757" s="224"/>
      <c r="U757" s="224"/>
      <c r="V757" s="224"/>
      <c r="W757" s="224"/>
      <c r="X757" s="224"/>
      <c r="Y757" s="224"/>
      <c r="Z757" s="224"/>
    </row>
    <row r="758" spans="1:26" ht="15.75" customHeight="1" x14ac:dyDescent="0.2">
      <c r="A758" s="224"/>
      <c r="B758" s="224"/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24"/>
      <c r="S758" s="224"/>
      <c r="T758" s="224"/>
      <c r="U758" s="224"/>
      <c r="V758" s="224"/>
      <c r="W758" s="224"/>
      <c r="X758" s="224"/>
      <c r="Y758" s="224"/>
      <c r="Z758" s="224"/>
    </row>
    <row r="759" spans="1:26" ht="15.75" customHeight="1" x14ac:dyDescent="0.2">
      <c r="A759" s="224"/>
      <c r="B759" s="224"/>
      <c r="C759" s="224"/>
      <c r="D759" s="224"/>
      <c r="E759" s="224"/>
      <c r="F759" s="224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</row>
    <row r="760" spans="1:26" ht="15.75" customHeight="1" x14ac:dyDescent="0.2">
      <c r="A760" s="224"/>
      <c r="B760" s="224"/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24"/>
      <c r="S760" s="224"/>
      <c r="T760" s="224"/>
      <c r="U760" s="224"/>
      <c r="V760" s="224"/>
      <c r="W760" s="224"/>
      <c r="X760" s="224"/>
      <c r="Y760" s="224"/>
      <c r="Z760" s="224"/>
    </row>
    <row r="761" spans="1:26" ht="15.75" customHeight="1" x14ac:dyDescent="0.2">
      <c r="A761" s="224"/>
      <c r="B761" s="224"/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24"/>
      <c r="S761" s="224"/>
      <c r="T761" s="224"/>
      <c r="U761" s="224"/>
      <c r="V761" s="224"/>
      <c r="W761" s="224"/>
      <c r="X761" s="224"/>
      <c r="Y761" s="224"/>
      <c r="Z761" s="224"/>
    </row>
    <row r="762" spans="1:26" ht="15.75" customHeight="1" x14ac:dyDescent="0.2">
      <c r="A762" s="224"/>
      <c r="B762" s="224"/>
      <c r="C762" s="224"/>
      <c r="D762" s="224"/>
      <c r="E762" s="224"/>
      <c r="F762" s="224"/>
      <c r="G762" s="224"/>
      <c r="H762" s="224"/>
      <c r="I762" s="224"/>
      <c r="J762" s="224"/>
      <c r="K762" s="224"/>
      <c r="L762" s="224"/>
      <c r="M762" s="224"/>
      <c r="N762" s="224"/>
      <c r="O762" s="224"/>
      <c r="P762" s="224"/>
      <c r="Q762" s="224"/>
      <c r="R762" s="224"/>
      <c r="S762" s="224"/>
      <c r="T762" s="224"/>
      <c r="U762" s="224"/>
      <c r="V762" s="224"/>
      <c r="W762" s="224"/>
      <c r="X762" s="224"/>
      <c r="Y762" s="224"/>
      <c r="Z762" s="224"/>
    </row>
    <row r="763" spans="1:26" ht="15.75" customHeight="1" x14ac:dyDescent="0.2">
      <c r="A763" s="224"/>
      <c r="B763" s="224"/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24"/>
      <c r="S763" s="224"/>
      <c r="T763" s="224"/>
      <c r="U763" s="224"/>
      <c r="V763" s="224"/>
      <c r="W763" s="224"/>
      <c r="X763" s="224"/>
      <c r="Y763" s="224"/>
      <c r="Z763" s="224"/>
    </row>
    <row r="764" spans="1:26" ht="15.75" customHeight="1" x14ac:dyDescent="0.2">
      <c r="A764" s="224"/>
      <c r="B764" s="224"/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24"/>
      <c r="S764" s="224"/>
      <c r="T764" s="224"/>
      <c r="U764" s="224"/>
      <c r="V764" s="224"/>
      <c r="W764" s="224"/>
      <c r="X764" s="224"/>
      <c r="Y764" s="224"/>
      <c r="Z764" s="224"/>
    </row>
    <row r="765" spans="1:26" ht="15.75" customHeight="1" x14ac:dyDescent="0.2">
      <c r="A765" s="224"/>
      <c r="B765" s="224"/>
      <c r="C765" s="224"/>
      <c r="D765" s="224"/>
      <c r="E765" s="224"/>
      <c r="F765" s="224"/>
      <c r="G765" s="224"/>
      <c r="H765" s="224"/>
      <c r="I765" s="224"/>
      <c r="J765" s="224"/>
      <c r="K765" s="224"/>
      <c r="L765" s="224"/>
      <c r="M765" s="224"/>
      <c r="N765" s="224"/>
      <c r="O765" s="224"/>
      <c r="P765" s="224"/>
      <c r="Q765" s="224"/>
      <c r="R765" s="224"/>
      <c r="S765" s="224"/>
      <c r="T765" s="224"/>
      <c r="U765" s="224"/>
      <c r="V765" s="224"/>
      <c r="W765" s="224"/>
      <c r="X765" s="224"/>
      <c r="Y765" s="224"/>
      <c r="Z765" s="224"/>
    </row>
    <row r="766" spans="1:26" ht="15.75" customHeight="1" x14ac:dyDescent="0.2">
      <c r="A766" s="224"/>
      <c r="B766" s="224"/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24"/>
      <c r="S766" s="224"/>
      <c r="T766" s="224"/>
      <c r="U766" s="224"/>
      <c r="V766" s="224"/>
      <c r="W766" s="224"/>
      <c r="X766" s="224"/>
      <c r="Y766" s="224"/>
      <c r="Z766" s="224"/>
    </row>
    <row r="767" spans="1:26" ht="15.75" customHeight="1" x14ac:dyDescent="0.2">
      <c r="A767" s="224"/>
      <c r="B767" s="224"/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24"/>
      <c r="S767" s="224"/>
      <c r="T767" s="224"/>
      <c r="U767" s="224"/>
      <c r="V767" s="224"/>
      <c r="W767" s="224"/>
      <c r="X767" s="224"/>
      <c r="Y767" s="224"/>
      <c r="Z767" s="224"/>
    </row>
    <row r="768" spans="1:26" ht="15.75" customHeight="1" x14ac:dyDescent="0.2">
      <c r="A768" s="224"/>
      <c r="B768" s="224"/>
      <c r="C768" s="224"/>
      <c r="D768" s="224"/>
      <c r="E768" s="224"/>
      <c r="F768" s="224"/>
      <c r="G768" s="224"/>
      <c r="H768" s="224"/>
      <c r="I768" s="224"/>
      <c r="J768" s="224"/>
      <c r="K768" s="224"/>
      <c r="L768" s="224"/>
      <c r="M768" s="224"/>
      <c r="N768" s="224"/>
      <c r="O768" s="224"/>
      <c r="P768" s="224"/>
      <c r="Q768" s="224"/>
      <c r="R768" s="224"/>
      <c r="S768" s="224"/>
      <c r="T768" s="224"/>
      <c r="U768" s="224"/>
      <c r="V768" s="224"/>
      <c r="W768" s="224"/>
      <c r="X768" s="224"/>
      <c r="Y768" s="224"/>
      <c r="Z768" s="224"/>
    </row>
    <row r="769" spans="1:26" ht="15.75" customHeight="1" x14ac:dyDescent="0.2">
      <c r="A769" s="224"/>
      <c r="B769" s="224"/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24"/>
      <c r="S769" s="224"/>
      <c r="T769" s="224"/>
      <c r="U769" s="224"/>
      <c r="V769" s="224"/>
      <c r="W769" s="224"/>
      <c r="X769" s="224"/>
      <c r="Y769" s="224"/>
      <c r="Z769" s="224"/>
    </row>
    <row r="770" spans="1:26" ht="15.75" customHeight="1" x14ac:dyDescent="0.2">
      <c r="A770" s="224"/>
      <c r="B770" s="224"/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24"/>
      <c r="S770" s="224"/>
      <c r="T770" s="224"/>
      <c r="U770" s="224"/>
      <c r="V770" s="224"/>
      <c r="W770" s="224"/>
      <c r="X770" s="224"/>
      <c r="Y770" s="224"/>
      <c r="Z770" s="224"/>
    </row>
    <row r="771" spans="1:26" ht="15.75" customHeight="1" x14ac:dyDescent="0.2">
      <c r="A771" s="224"/>
      <c r="B771" s="224"/>
      <c r="C771" s="224"/>
      <c r="D771" s="224"/>
      <c r="E771" s="224"/>
      <c r="F771" s="224"/>
      <c r="G771" s="224"/>
      <c r="H771" s="224"/>
      <c r="I771" s="224"/>
      <c r="J771" s="224"/>
      <c r="K771" s="224"/>
      <c r="L771" s="224"/>
      <c r="M771" s="224"/>
      <c r="N771" s="224"/>
      <c r="O771" s="224"/>
      <c r="P771" s="224"/>
      <c r="Q771" s="224"/>
      <c r="R771" s="224"/>
      <c r="S771" s="224"/>
      <c r="T771" s="224"/>
      <c r="U771" s="224"/>
      <c r="V771" s="224"/>
      <c r="W771" s="224"/>
      <c r="X771" s="224"/>
      <c r="Y771" s="224"/>
      <c r="Z771" s="224"/>
    </row>
    <row r="772" spans="1:26" ht="15.75" customHeight="1" x14ac:dyDescent="0.2">
      <c r="A772" s="224"/>
      <c r="B772" s="224"/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24"/>
      <c r="S772" s="224"/>
      <c r="T772" s="224"/>
      <c r="U772" s="224"/>
      <c r="V772" s="224"/>
      <c r="W772" s="224"/>
      <c r="X772" s="224"/>
      <c r="Y772" s="224"/>
      <c r="Z772" s="224"/>
    </row>
    <row r="773" spans="1:26" ht="15.75" customHeight="1" x14ac:dyDescent="0.2">
      <c r="A773" s="224"/>
      <c r="B773" s="224"/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24"/>
      <c r="S773" s="224"/>
      <c r="T773" s="224"/>
      <c r="U773" s="224"/>
      <c r="V773" s="224"/>
      <c r="W773" s="224"/>
      <c r="X773" s="224"/>
      <c r="Y773" s="224"/>
      <c r="Z773" s="224"/>
    </row>
    <row r="774" spans="1:26" ht="15.75" customHeight="1" x14ac:dyDescent="0.2">
      <c r="A774" s="224"/>
      <c r="B774" s="224"/>
      <c r="C774" s="224"/>
      <c r="D774" s="224"/>
      <c r="E774" s="224"/>
      <c r="F774" s="224"/>
      <c r="G774" s="224"/>
      <c r="H774" s="224"/>
      <c r="I774" s="224"/>
      <c r="J774" s="224"/>
      <c r="K774" s="224"/>
      <c r="L774" s="224"/>
      <c r="M774" s="224"/>
      <c r="N774" s="224"/>
      <c r="O774" s="224"/>
      <c r="P774" s="224"/>
      <c r="Q774" s="224"/>
      <c r="R774" s="224"/>
      <c r="S774" s="224"/>
      <c r="T774" s="224"/>
      <c r="U774" s="224"/>
      <c r="V774" s="224"/>
      <c r="W774" s="224"/>
      <c r="X774" s="224"/>
      <c r="Y774" s="224"/>
      <c r="Z774" s="224"/>
    </row>
    <row r="775" spans="1:26" ht="15.75" customHeight="1" x14ac:dyDescent="0.2">
      <c r="A775" s="224"/>
      <c r="B775" s="224"/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24"/>
      <c r="S775" s="224"/>
      <c r="T775" s="224"/>
      <c r="U775" s="224"/>
      <c r="V775" s="224"/>
      <c r="W775" s="224"/>
      <c r="X775" s="224"/>
      <c r="Y775" s="224"/>
      <c r="Z775" s="224"/>
    </row>
    <row r="776" spans="1:26" ht="15.75" customHeight="1" x14ac:dyDescent="0.2">
      <c r="A776" s="224"/>
      <c r="B776" s="224"/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24"/>
      <c r="S776" s="224"/>
      <c r="T776" s="224"/>
      <c r="U776" s="224"/>
      <c r="V776" s="224"/>
      <c r="W776" s="224"/>
      <c r="X776" s="224"/>
      <c r="Y776" s="224"/>
      <c r="Z776" s="224"/>
    </row>
    <row r="777" spans="1:26" ht="15.75" customHeight="1" x14ac:dyDescent="0.2">
      <c r="A777" s="224"/>
      <c r="B777" s="224"/>
      <c r="C777" s="224"/>
      <c r="D777" s="224"/>
      <c r="E777" s="224"/>
      <c r="F777" s="224"/>
      <c r="G777" s="224"/>
      <c r="H777" s="224"/>
      <c r="I777" s="224"/>
      <c r="J777" s="224"/>
      <c r="K777" s="224"/>
      <c r="L777" s="224"/>
      <c r="M777" s="224"/>
      <c r="N777" s="224"/>
      <c r="O777" s="224"/>
      <c r="P777" s="224"/>
      <c r="Q777" s="224"/>
      <c r="R777" s="224"/>
      <c r="S777" s="224"/>
      <c r="T777" s="224"/>
      <c r="U777" s="224"/>
      <c r="V777" s="224"/>
      <c r="W777" s="224"/>
      <c r="X777" s="224"/>
      <c r="Y777" s="224"/>
      <c r="Z777" s="224"/>
    </row>
    <row r="778" spans="1:26" ht="15.75" customHeight="1" x14ac:dyDescent="0.2">
      <c r="A778" s="224"/>
      <c r="B778" s="224"/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24"/>
      <c r="S778" s="224"/>
      <c r="T778" s="224"/>
      <c r="U778" s="224"/>
      <c r="V778" s="224"/>
      <c r="W778" s="224"/>
      <c r="X778" s="224"/>
      <c r="Y778" s="224"/>
      <c r="Z778" s="224"/>
    </row>
    <row r="779" spans="1:26" ht="15.75" customHeight="1" x14ac:dyDescent="0.2">
      <c r="A779" s="224"/>
      <c r="B779" s="224"/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24"/>
      <c r="S779" s="224"/>
      <c r="T779" s="224"/>
      <c r="U779" s="224"/>
      <c r="V779" s="224"/>
      <c r="W779" s="224"/>
      <c r="X779" s="224"/>
      <c r="Y779" s="224"/>
      <c r="Z779" s="224"/>
    </row>
    <row r="780" spans="1:26" ht="15.75" customHeight="1" x14ac:dyDescent="0.2">
      <c r="A780" s="224"/>
      <c r="B780" s="224"/>
      <c r="C780" s="224"/>
      <c r="D780" s="224"/>
      <c r="E780" s="224"/>
      <c r="F780" s="224"/>
      <c r="G780" s="224"/>
      <c r="H780" s="224"/>
      <c r="I780" s="224"/>
      <c r="J780" s="224"/>
      <c r="K780" s="224"/>
      <c r="L780" s="224"/>
      <c r="M780" s="224"/>
      <c r="N780" s="224"/>
      <c r="O780" s="224"/>
      <c r="P780" s="224"/>
      <c r="Q780" s="224"/>
      <c r="R780" s="224"/>
      <c r="S780" s="224"/>
      <c r="T780" s="224"/>
      <c r="U780" s="224"/>
      <c r="V780" s="224"/>
      <c r="W780" s="224"/>
      <c r="X780" s="224"/>
      <c r="Y780" s="224"/>
      <c r="Z780" s="224"/>
    </row>
    <row r="781" spans="1:26" ht="15.75" customHeight="1" x14ac:dyDescent="0.2">
      <c r="A781" s="224"/>
      <c r="B781" s="224"/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24"/>
      <c r="S781" s="224"/>
      <c r="T781" s="224"/>
      <c r="U781" s="224"/>
      <c r="V781" s="224"/>
      <c r="W781" s="224"/>
      <c r="X781" s="224"/>
      <c r="Y781" s="224"/>
      <c r="Z781" s="224"/>
    </row>
    <row r="782" spans="1:26" ht="15.75" customHeight="1" x14ac:dyDescent="0.2">
      <c r="A782" s="224"/>
      <c r="B782" s="224"/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24"/>
      <c r="S782" s="224"/>
      <c r="T782" s="224"/>
      <c r="U782" s="224"/>
      <c r="V782" s="224"/>
      <c r="W782" s="224"/>
      <c r="X782" s="224"/>
      <c r="Y782" s="224"/>
      <c r="Z782" s="224"/>
    </row>
    <row r="783" spans="1:26" ht="15.75" customHeight="1" x14ac:dyDescent="0.2">
      <c r="A783" s="224"/>
      <c r="B783" s="224"/>
      <c r="C783" s="224"/>
      <c r="D783" s="224"/>
      <c r="E783" s="224"/>
      <c r="F783" s="224"/>
      <c r="G783" s="224"/>
      <c r="H783" s="224"/>
      <c r="I783" s="224"/>
      <c r="J783" s="224"/>
      <c r="K783" s="224"/>
      <c r="L783" s="224"/>
      <c r="M783" s="224"/>
      <c r="N783" s="224"/>
      <c r="O783" s="224"/>
      <c r="P783" s="224"/>
      <c r="Q783" s="224"/>
      <c r="R783" s="224"/>
      <c r="S783" s="224"/>
      <c r="T783" s="224"/>
      <c r="U783" s="224"/>
      <c r="V783" s="224"/>
      <c r="W783" s="224"/>
      <c r="X783" s="224"/>
      <c r="Y783" s="224"/>
      <c r="Z783" s="224"/>
    </row>
    <row r="784" spans="1:26" ht="15.75" customHeight="1" x14ac:dyDescent="0.2">
      <c r="A784" s="224"/>
      <c r="B784" s="224"/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24"/>
      <c r="S784" s="224"/>
      <c r="T784" s="224"/>
      <c r="U784" s="224"/>
      <c r="V784" s="224"/>
      <c r="W784" s="224"/>
      <c r="X784" s="224"/>
      <c r="Y784" s="224"/>
      <c r="Z784" s="224"/>
    </row>
    <row r="785" spans="1:26" ht="15.75" customHeight="1" x14ac:dyDescent="0.2">
      <c r="A785" s="224"/>
      <c r="B785" s="224"/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224"/>
      <c r="V785" s="224"/>
      <c r="W785" s="224"/>
      <c r="X785" s="224"/>
      <c r="Y785" s="224"/>
      <c r="Z785" s="224"/>
    </row>
    <row r="786" spans="1:26" ht="15.75" customHeight="1" x14ac:dyDescent="0.2">
      <c r="A786" s="224"/>
      <c r="B786" s="224"/>
      <c r="C786" s="224"/>
      <c r="D786" s="224"/>
      <c r="E786" s="224"/>
      <c r="F786" s="224"/>
      <c r="G786" s="224"/>
      <c r="H786" s="224"/>
      <c r="I786" s="224"/>
      <c r="J786" s="224"/>
      <c r="K786" s="224"/>
      <c r="L786" s="224"/>
      <c r="M786" s="224"/>
      <c r="N786" s="224"/>
      <c r="O786" s="224"/>
      <c r="P786" s="224"/>
      <c r="Q786" s="224"/>
      <c r="R786" s="224"/>
      <c r="S786" s="224"/>
      <c r="T786" s="224"/>
      <c r="U786" s="224"/>
      <c r="V786" s="224"/>
      <c r="W786" s="224"/>
      <c r="X786" s="224"/>
      <c r="Y786" s="224"/>
      <c r="Z786" s="224"/>
    </row>
    <row r="787" spans="1:26" ht="15.75" customHeight="1" x14ac:dyDescent="0.2">
      <c r="A787" s="224"/>
      <c r="B787" s="224"/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24"/>
      <c r="S787" s="224"/>
      <c r="T787" s="224"/>
      <c r="U787" s="224"/>
      <c r="V787" s="224"/>
      <c r="W787" s="224"/>
      <c r="X787" s="224"/>
      <c r="Y787" s="224"/>
      <c r="Z787" s="224"/>
    </row>
    <row r="788" spans="1:26" ht="15.75" customHeight="1" x14ac:dyDescent="0.2">
      <c r="A788" s="224"/>
      <c r="B788" s="224"/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24"/>
      <c r="S788" s="224"/>
      <c r="T788" s="224"/>
      <c r="U788" s="224"/>
      <c r="V788" s="224"/>
      <c r="W788" s="224"/>
      <c r="X788" s="224"/>
      <c r="Y788" s="224"/>
      <c r="Z788" s="224"/>
    </row>
    <row r="789" spans="1:26" ht="15.75" customHeight="1" x14ac:dyDescent="0.2">
      <c r="A789" s="224"/>
      <c r="B789" s="224"/>
      <c r="C789" s="224"/>
      <c r="D789" s="224"/>
      <c r="E789" s="224"/>
      <c r="F789" s="224"/>
      <c r="G789" s="224"/>
      <c r="H789" s="224"/>
      <c r="I789" s="224"/>
      <c r="J789" s="224"/>
      <c r="K789" s="224"/>
      <c r="L789" s="224"/>
      <c r="M789" s="224"/>
      <c r="N789" s="224"/>
      <c r="O789" s="224"/>
      <c r="P789" s="224"/>
      <c r="Q789" s="224"/>
      <c r="R789" s="224"/>
      <c r="S789" s="224"/>
      <c r="T789" s="224"/>
      <c r="U789" s="224"/>
      <c r="V789" s="224"/>
      <c r="W789" s="224"/>
      <c r="X789" s="224"/>
      <c r="Y789" s="224"/>
      <c r="Z789" s="224"/>
    </row>
    <row r="790" spans="1:26" ht="15.75" customHeight="1" x14ac:dyDescent="0.2">
      <c r="A790" s="224"/>
      <c r="B790" s="224"/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24"/>
      <c r="S790" s="224"/>
      <c r="T790" s="224"/>
      <c r="U790" s="224"/>
      <c r="V790" s="224"/>
      <c r="W790" s="224"/>
      <c r="X790" s="224"/>
      <c r="Y790" s="224"/>
      <c r="Z790" s="224"/>
    </row>
    <row r="791" spans="1:26" ht="15.75" customHeight="1" x14ac:dyDescent="0.2">
      <c r="A791" s="224"/>
      <c r="B791" s="224"/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24"/>
      <c r="S791" s="224"/>
      <c r="T791" s="224"/>
      <c r="U791" s="224"/>
      <c r="V791" s="224"/>
      <c r="W791" s="224"/>
      <c r="X791" s="224"/>
      <c r="Y791" s="224"/>
      <c r="Z791" s="224"/>
    </row>
    <row r="792" spans="1:26" ht="15.75" customHeight="1" x14ac:dyDescent="0.2">
      <c r="A792" s="224"/>
      <c r="B792" s="224"/>
      <c r="C792" s="224"/>
      <c r="D792" s="224"/>
      <c r="E792" s="224"/>
      <c r="F792" s="224"/>
      <c r="G792" s="224"/>
      <c r="H792" s="224"/>
      <c r="I792" s="224"/>
      <c r="J792" s="224"/>
      <c r="K792" s="224"/>
      <c r="L792" s="224"/>
      <c r="M792" s="224"/>
      <c r="N792" s="224"/>
      <c r="O792" s="224"/>
      <c r="P792" s="224"/>
      <c r="Q792" s="224"/>
      <c r="R792" s="224"/>
      <c r="S792" s="224"/>
      <c r="T792" s="224"/>
      <c r="U792" s="224"/>
      <c r="V792" s="224"/>
      <c r="W792" s="224"/>
      <c r="X792" s="224"/>
      <c r="Y792" s="224"/>
      <c r="Z792" s="224"/>
    </row>
    <row r="793" spans="1:26" ht="15.75" customHeight="1" x14ac:dyDescent="0.2">
      <c r="A793" s="224"/>
      <c r="B793" s="224"/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24"/>
      <c r="S793" s="224"/>
      <c r="T793" s="224"/>
      <c r="U793" s="224"/>
      <c r="V793" s="224"/>
      <c r="W793" s="224"/>
      <c r="X793" s="224"/>
      <c r="Y793" s="224"/>
      <c r="Z793" s="224"/>
    </row>
    <row r="794" spans="1:26" ht="15.75" customHeight="1" x14ac:dyDescent="0.2">
      <c r="A794" s="224"/>
      <c r="B794" s="224"/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24"/>
      <c r="S794" s="224"/>
      <c r="T794" s="224"/>
      <c r="U794" s="224"/>
      <c r="V794" s="224"/>
      <c r="W794" s="224"/>
      <c r="X794" s="224"/>
      <c r="Y794" s="224"/>
      <c r="Z794" s="224"/>
    </row>
    <row r="795" spans="1:26" ht="15.75" customHeight="1" x14ac:dyDescent="0.2">
      <c r="A795" s="224"/>
      <c r="B795" s="224"/>
      <c r="C795" s="224"/>
      <c r="D795" s="224"/>
      <c r="E795" s="224"/>
      <c r="F795" s="224"/>
      <c r="G795" s="224"/>
      <c r="H795" s="224"/>
      <c r="I795" s="224"/>
      <c r="J795" s="224"/>
      <c r="K795" s="224"/>
      <c r="L795" s="224"/>
      <c r="M795" s="224"/>
      <c r="N795" s="224"/>
      <c r="O795" s="224"/>
      <c r="P795" s="224"/>
      <c r="Q795" s="224"/>
      <c r="R795" s="224"/>
      <c r="S795" s="224"/>
      <c r="T795" s="224"/>
      <c r="U795" s="224"/>
      <c r="V795" s="224"/>
      <c r="W795" s="224"/>
      <c r="X795" s="224"/>
      <c r="Y795" s="224"/>
      <c r="Z795" s="224"/>
    </row>
    <row r="796" spans="1:26" ht="15.75" customHeight="1" x14ac:dyDescent="0.2">
      <c r="A796" s="224"/>
      <c r="B796" s="224"/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24"/>
      <c r="S796" s="224"/>
      <c r="T796" s="224"/>
      <c r="U796" s="224"/>
      <c r="V796" s="224"/>
      <c r="W796" s="224"/>
      <c r="X796" s="224"/>
      <c r="Y796" s="224"/>
      <c r="Z796" s="224"/>
    </row>
    <row r="797" spans="1:26" ht="15.75" customHeight="1" x14ac:dyDescent="0.2">
      <c r="A797" s="224"/>
      <c r="B797" s="224"/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24"/>
      <c r="S797" s="224"/>
      <c r="T797" s="224"/>
      <c r="U797" s="224"/>
      <c r="V797" s="224"/>
      <c r="W797" s="224"/>
      <c r="X797" s="224"/>
      <c r="Y797" s="224"/>
      <c r="Z797" s="224"/>
    </row>
    <row r="798" spans="1:26" ht="15.75" customHeight="1" x14ac:dyDescent="0.2">
      <c r="A798" s="224"/>
      <c r="B798" s="224"/>
      <c r="C798" s="224"/>
      <c r="D798" s="224"/>
      <c r="E798" s="224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24"/>
      <c r="S798" s="224"/>
      <c r="T798" s="224"/>
      <c r="U798" s="224"/>
      <c r="V798" s="224"/>
      <c r="W798" s="224"/>
      <c r="X798" s="224"/>
      <c r="Y798" s="224"/>
      <c r="Z798" s="224"/>
    </row>
    <row r="799" spans="1:26" ht="15.75" customHeight="1" x14ac:dyDescent="0.2">
      <c r="A799" s="224"/>
      <c r="B799" s="224"/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/>
      <c r="Z799" s="224"/>
    </row>
    <row r="800" spans="1:26" ht="15.75" customHeight="1" x14ac:dyDescent="0.2">
      <c r="A800" s="224"/>
      <c r="B800" s="224"/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</row>
    <row r="801" spans="1:26" ht="15.75" customHeight="1" x14ac:dyDescent="0.2">
      <c r="A801" s="224"/>
      <c r="B801" s="224"/>
      <c r="C801" s="224"/>
      <c r="D801" s="224"/>
      <c r="E801" s="224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24"/>
      <c r="S801" s="224"/>
      <c r="T801" s="224"/>
      <c r="U801" s="224"/>
      <c r="V801" s="224"/>
      <c r="W801" s="224"/>
      <c r="X801" s="224"/>
      <c r="Y801" s="224"/>
      <c r="Z801" s="224"/>
    </row>
    <row r="802" spans="1:26" ht="15.75" customHeight="1" x14ac:dyDescent="0.2">
      <c r="A802" s="224"/>
      <c r="B802" s="224"/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24"/>
    </row>
    <row r="803" spans="1:26" ht="15.75" customHeight="1" x14ac:dyDescent="0.2">
      <c r="A803" s="224"/>
      <c r="B803" s="224"/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24"/>
    </row>
    <row r="804" spans="1:26" ht="15.75" customHeight="1" x14ac:dyDescent="0.2">
      <c r="A804" s="224"/>
      <c r="B804" s="224"/>
      <c r="C804" s="224"/>
      <c r="D804" s="224"/>
      <c r="E804" s="224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</row>
    <row r="805" spans="1:26" ht="15.75" customHeight="1" x14ac:dyDescent="0.2">
      <c r="A805" s="224"/>
      <c r="B805" s="224"/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</row>
    <row r="806" spans="1:26" ht="15.75" customHeight="1" x14ac:dyDescent="0.2">
      <c r="A806" s="224"/>
      <c r="B806" s="224"/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</row>
    <row r="807" spans="1:26" ht="15.75" customHeight="1" x14ac:dyDescent="0.2">
      <c r="A807" s="224"/>
      <c r="B807" s="224"/>
      <c r="C807" s="224"/>
      <c r="D807" s="224"/>
      <c r="E807" s="224"/>
      <c r="F807" s="224"/>
      <c r="G807" s="224"/>
      <c r="H807" s="224"/>
      <c r="I807" s="224"/>
      <c r="J807" s="224"/>
      <c r="K807" s="224"/>
      <c r="L807" s="224"/>
      <c r="M807" s="224"/>
      <c r="N807" s="224"/>
      <c r="O807" s="224"/>
      <c r="P807" s="224"/>
      <c r="Q807" s="224"/>
      <c r="R807" s="224"/>
      <c r="S807" s="224"/>
      <c r="T807" s="224"/>
      <c r="U807" s="224"/>
      <c r="V807" s="224"/>
      <c r="W807" s="224"/>
      <c r="X807" s="224"/>
      <c r="Y807" s="224"/>
      <c r="Z807" s="224"/>
    </row>
    <row r="808" spans="1:26" ht="15.75" customHeight="1" x14ac:dyDescent="0.2">
      <c r="A808" s="224"/>
      <c r="B808" s="224"/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/>
      <c r="Z808" s="224"/>
    </row>
    <row r="809" spans="1:26" ht="15.75" customHeight="1" x14ac:dyDescent="0.2">
      <c r="A809" s="224"/>
      <c r="B809" s="224"/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/>
      <c r="Z809" s="224"/>
    </row>
    <row r="810" spans="1:26" ht="15.75" customHeight="1" x14ac:dyDescent="0.2">
      <c r="A810" s="224"/>
      <c r="B810" s="224"/>
      <c r="C810" s="224"/>
      <c r="D810" s="224"/>
      <c r="E810" s="224"/>
      <c r="F810" s="224"/>
      <c r="G810" s="224"/>
      <c r="H810" s="224"/>
      <c r="I810" s="224"/>
      <c r="J810" s="224"/>
      <c r="K810" s="224"/>
      <c r="L810" s="224"/>
      <c r="M810" s="224"/>
      <c r="N810" s="224"/>
      <c r="O810" s="224"/>
      <c r="P810" s="224"/>
      <c r="Q810" s="224"/>
      <c r="R810" s="224"/>
      <c r="S810" s="224"/>
      <c r="T810" s="224"/>
      <c r="U810" s="224"/>
      <c r="V810" s="224"/>
      <c r="W810" s="224"/>
      <c r="X810" s="224"/>
      <c r="Y810" s="224"/>
      <c r="Z810" s="224"/>
    </row>
    <row r="811" spans="1:26" ht="15.75" customHeight="1" x14ac:dyDescent="0.2">
      <c r="A811" s="224"/>
      <c r="B811" s="224"/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/>
      <c r="Z811" s="224"/>
    </row>
    <row r="812" spans="1:26" ht="15.75" customHeight="1" x14ac:dyDescent="0.2">
      <c r="A812" s="224"/>
      <c r="B812" s="224"/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/>
      <c r="Z812" s="224"/>
    </row>
    <row r="813" spans="1:26" ht="15.75" customHeight="1" x14ac:dyDescent="0.2">
      <c r="A813" s="224"/>
      <c r="B813" s="224"/>
      <c r="C813" s="224"/>
      <c r="D813" s="224"/>
      <c r="E813" s="224"/>
      <c r="F813" s="224"/>
      <c r="G813" s="224"/>
      <c r="H813" s="224"/>
      <c r="I813" s="224"/>
      <c r="J813" s="224"/>
      <c r="K813" s="224"/>
      <c r="L813" s="224"/>
      <c r="M813" s="224"/>
      <c r="N813" s="224"/>
      <c r="O813" s="224"/>
      <c r="P813" s="224"/>
      <c r="Q813" s="224"/>
      <c r="R813" s="224"/>
      <c r="S813" s="224"/>
      <c r="T813" s="224"/>
      <c r="U813" s="224"/>
      <c r="V813" s="224"/>
      <c r="W813" s="224"/>
      <c r="X813" s="224"/>
      <c r="Y813" s="224"/>
      <c r="Z813" s="224"/>
    </row>
    <row r="814" spans="1:26" ht="15.75" customHeight="1" x14ac:dyDescent="0.2">
      <c r="A814" s="224"/>
      <c r="B814" s="224"/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24"/>
      <c r="S814" s="224"/>
      <c r="T814" s="224"/>
      <c r="U814" s="224"/>
      <c r="V814" s="224"/>
      <c r="W814" s="224"/>
      <c r="X814" s="224"/>
      <c r="Y814" s="224"/>
      <c r="Z814" s="224"/>
    </row>
    <row r="815" spans="1:26" ht="15.75" customHeight="1" x14ac:dyDescent="0.2">
      <c r="A815" s="224"/>
      <c r="B815" s="224"/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24"/>
      <c r="S815" s="224"/>
      <c r="T815" s="224"/>
      <c r="U815" s="224"/>
      <c r="V815" s="224"/>
      <c r="W815" s="224"/>
      <c r="X815" s="224"/>
      <c r="Y815" s="224"/>
      <c r="Z815" s="224"/>
    </row>
    <row r="816" spans="1:26" ht="15.75" customHeight="1" x14ac:dyDescent="0.2">
      <c r="A816" s="224"/>
      <c r="B816" s="224"/>
      <c r="C816" s="224"/>
      <c r="D816" s="224"/>
      <c r="E816" s="224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24"/>
      <c r="S816" s="224"/>
      <c r="T816" s="224"/>
      <c r="U816" s="224"/>
      <c r="V816" s="224"/>
      <c r="W816" s="224"/>
      <c r="X816" s="224"/>
      <c r="Y816" s="224"/>
      <c r="Z816" s="224"/>
    </row>
    <row r="817" spans="1:26" ht="15.75" customHeight="1" x14ac:dyDescent="0.2">
      <c r="A817" s="224"/>
      <c r="B817" s="224"/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/>
      <c r="Z817" s="224"/>
    </row>
    <row r="818" spans="1:26" ht="15.75" customHeight="1" x14ac:dyDescent="0.2">
      <c r="A818" s="224"/>
      <c r="B818" s="224"/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/>
      <c r="Z818" s="224"/>
    </row>
    <row r="819" spans="1:26" ht="15.75" customHeight="1" x14ac:dyDescent="0.2">
      <c r="A819" s="224"/>
      <c r="B819" s="224"/>
      <c r="C819" s="224"/>
      <c r="D819" s="224"/>
      <c r="E819" s="224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24"/>
      <c r="S819" s="224"/>
      <c r="T819" s="224"/>
      <c r="U819" s="224"/>
      <c r="V819" s="224"/>
      <c r="W819" s="224"/>
      <c r="X819" s="224"/>
      <c r="Y819" s="224"/>
      <c r="Z819" s="224"/>
    </row>
    <row r="820" spans="1:26" ht="15.75" customHeight="1" x14ac:dyDescent="0.2">
      <c r="A820" s="224"/>
      <c r="B820" s="224"/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/>
      <c r="Z820" s="224"/>
    </row>
    <row r="821" spans="1:26" ht="15.75" customHeight="1" x14ac:dyDescent="0.2">
      <c r="A821" s="224"/>
      <c r="B821" s="224"/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/>
      <c r="Z821" s="224"/>
    </row>
    <row r="822" spans="1:26" ht="15.75" customHeight="1" x14ac:dyDescent="0.2">
      <c r="A822" s="224"/>
      <c r="B822" s="224"/>
      <c r="C822" s="224"/>
      <c r="D822" s="224"/>
      <c r="E822" s="224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24"/>
      <c r="S822" s="224"/>
      <c r="T822" s="224"/>
      <c r="U822" s="224"/>
      <c r="V822" s="224"/>
      <c r="W822" s="224"/>
      <c r="X822" s="224"/>
      <c r="Y822" s="224"/>
      <c r="Z822" s="224"/>
    </row>
    <row r="823" spans="1:26" ht="15.75" customHeight="1" x14ac:dyDescent="0.2">
      <c r="A823" s="224"/>
      <c r="B823" s="224"/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/>
      <c r="Z823" s="224"/>
    </row>
    <row r="824" spans="1:26" ht="15.75" customHeight="1" x14ac:dyDescent="0.2">
      <c r="A824" s="224"/>
      <c r="B824" s="224"/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/>
      <c r="Z824" s="224"/>
    </row>
    <row r="825" spans="1:26" ht="15.75" customHeight="1" x14ac:dyDescent="0.2">
      <c r="A825" s="224"/>
      <c r="B825" s="224"/>
      <c r="C825" s="224"/>
      <c r="D825" s="224"/>
      <c r="E825" s="224"/>
      <c r="F825" s="224"/>
      <c r="G825" s="224"/>
      <c r="H825" s="224"/>
      <c r="I825" s="224"/>
      <c r="J825" s="224"/>
      <c r="K825" s="224"/>
      <c r="L825" s="224"/>
      <c r="M825" s="224"/>
      <c r="N825" s="224"/>
      <c r="O825" s="224"/>
      <c r="P825" s="224"/>
      <c r="Q825" s="224"/>
      <c r="R825" s="224"/>
      <c r="S825" s="224"/>
      <c r="T825" s="224"/>
      <c r="U825" s="224"/>
      <c r="V825" s="224"/>
      <c r="W825" s="224"/>
      <c r="X825" s="224"/>
      <c r="Y825" s="224"/>
      <c r="Z825" s="224"/>
    </row>
    <row r="826" spans="1:26" ht="15.75" customHeight="1" x14ac:dyDescent="0.2">
      <c r="A826" s="224"/>
      <c r="B826" s="224"/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224"/>
      <c r="T826" s="224"/>
      <c r="U826" s="224"/>
      <c r="V826" s="224"/>
      <c r="W826" s="224"/>
      <c r="X826" s="224"/>
      <c r="Y826" s="224"/>
      <c r="Z826" s="224"/>
    </row>
    <row r="827" spans="1:26" ht="15.75" customHeight="1" x14ac:dyDescent="0.2">
      <c r="A827" s="224"/>
      <c r="B827" s="224"/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24"/>
      <c r="S827" s="224"/>
      <c r="T827" s="224"/>
      <c r="U827" s="224"/>
      <c r="V827" s="224"/>
      <c r="W827" s="224"/>
      <c r="X827" s="224"/>
      <c r="Y827" s="224"/>
      <c r="Z827" s="224"/>
    </row>
    <row r="828" spans="1:26" ht="15.75" customHeight="1" x14ac:dyDescent="0.2">
      <c r="A828" s="224"/>
      <c r="B828" s="224"/>
      <c r="C828" s="224"/>
      <c r="D828" s="224"/>
      <c r="E828" s="224"/>
      <c r="F828" s="224"/>
      <c r="G828" s="224"/>
      <c r="H828" s="224"/>
      <c r="I828" s="224"/>
      <c r="J828" s="224"/>
      <c r="K828" s="224"/>
      <c r="L828" s="224"/>
      <c r="M828" s="224"/>
      <c r="N828" s="224"/>
      <c r="O828" s="224"/>
      <c r="P828" s="224"/>
      <c r="Q828" s="224"/>
      <c r="R828" s="224"/>
      <c r="S828" s="224"/>
      <c r="T828" s="224"/>
      <c r="U828" s="224"/>
      <c r="V828" s="224"/>
      <c r="W828" s="224"/>
      <c r="X828" s="224"/>
      <c r="Y828" s="224"/>
      <c r="Z828" s="224"/>
    </row>
    <row r="829" spans="1:26" ht="15.75" customHeight="1" x14ac:dyDescent="0.2">
      <c r="A829" s="224"/>
      <c r="B829" s="224"/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24"/>
      <c r="S829" s="224"/>
      <c r="T829" s="224"/>
      <c r="U829" s="224"/>
      <c r="V829" s="224"/>
      <c r="W829" s="224"/>
      <c r="X829" s="224"/>
      <c r="Y829" s="224"/>
      <c r="Z829" s="224"/>
    </row>
    <row r="830" spans="1:26" ht="15.75" customHeight="1" x14ac:dyDescent="0.2">
      <c r="A830" s="224"/>
      <c r="B830" s="224"/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24"/>
      <c r="S830" s="224"/>
      <c r="T830" s="224"/>
      <c r="U830" s="224"/>
      <c r="V830" s="224"/>
      <c r="W830" s="224"/>
      <c r="X830" s="224"/>
      <c r="Y830" s="224"/>
      <c r="Z830" s="224"/>
    </row>
    <row r="831" spans="1:26" ht="15.75" customHeight="1" x14ac:dyDescent="0.2">
      <c r="A831" s="224"/>
      <c r="B831" s="224"/>
      <c r="C831" s="224"/>
      <c r="D831" s="224"/>
      <c r="E831" s="224"/>
      <c r="F831" s="224"/>
      <c r="G831" s="224"/>
      <c r="H831" s="224"/>
      <c r="I831" s="224"/>
      <c r="J831" s="224"/>
      <c r="K831" s="224"/>
      <c r="L831" s="224"/>
      <c r="M831" s="224"/>
      <c r="N831" s="224"/>
      <c r="O831" s="224"/>
      <c r="P831" s="224"/>
      <c r="Q831" s="224"/>
      <c r="R831" s="224"/>
      <c r="S831" s="224"/>
      <c r="T831" s="224"/>
      <c r="U831" s="224"/>
      <c r="V831" s="224"/>
      <c r="W831" s="224"/>
      <c r="X831" s="224"/>
      <c r="Y831" s="224"/>
      <c r="Z831" s="224"/>
    </row>
    <row r="832" spans="1:26" ht="15.75" customHeight="1" x14ac:dyDescent="0.2">
      <c r="A832" s="224"/>
      <c r="B832" s="224"/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/>
    </row>
    <row r="833" spans="1:26" ht="15.75" customHeight="1" x14ac:dyDescent="0.2">
      <c r="A833" s="224"/>
      <c r="B833" s="224"/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/>
    </row>
    <row r="834" spans="1:26" ht="15.75" customHeight="1" x14ac:dyDescent="0.2">
      <c r="A834" s="224"/>
      <c r="B834" s="224"/>
      <c r="C834" s="224"/>
      <c r="D834" s="224"/>
      <c r="E834" s="224"/>
      <c r="F834" s="224"/>
      <c r="G834" s="224"/>
      <c r="H834" s="224"/>
      <c r="I834" s="224"/>
      <c r="J834" s="224"/>
      <c r="K834" s="224"/>
      <c r="L834" s="224"/>
      <c r="M834" s="224"/>
      <c r="N834" s="224"/>
      <c r="O834" s="224"/>
      <c r="P834" s="224"/>
      <c r="Q834" s="224"/>
      <c r="R834" s="224"/>
      <c r="S834" s="224"/>
      <c r="T834" s="224"/>
      <c r="U834" s="224"/>
      <c r="V834" s="224"/>
      <c r="W834" s="224"/>
      <c r="X834" s="224"/>
      <c r="Y834" s="224"/>
      <c r="Z834" s="224"/>
    </row>
    <row r="835" spans="1:26" ht="15.75" customHeight="1" x14ac:dyDescent="0.2">
      <c r="A835" s="224"/>
      <c r="B835" s="224"/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24"/>
      <c r="S835" s="224"/>
      <c r="T835" s="224"/>
      <c r="U835" s="224"/>
      <c r="V835" s="224"/>
      <c r="W835" s="224"/>
      <c r="X835" s="224"/>
      <c r="Y835" s="224"/>
      <c r="Z835" s="224"/>
    </row>
    <row r="836" spans="1:26" ht="15.75" customHeight="1" x14ac:dyDescent="0.2">
      <c r="A836" s="224"/>
      <c r="B836" s="224"/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24"/>
      <c r="S836" s="224"/>
      <c r="T836" s="224"/>
      <c r="U836" s="224"/>
      <c r="V836" s="224"/>
      <c r="W836" s="224"/>
      <c r="X836" s="224"/>
      <c r="Y836" s="224"/>
      <c r="Z836" s="224"/>
    </row>
    <row r="837" spans="1:26" ht="15.75" customHeight="1" x14ac:dyDescent="0.2">
      <c r="A837" s="224"/>
      <c r="B837" s="224"/>
      <c r="C837" s="224"/>
      <c r="D837" s="224"/>
      <c r="E837" s="224"/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  <c r="P837" s="224"/>
      <c r="Q837" s="224"/>
      <c r="R837" s="224"/>
      <c r="S837" s="224"/>
      <c r="T837" s="224"/>
      <c r="U837" s="224"/>
      <c r="V837" s="224"/>
      <c r="W837" s="224"/>
      <c r="X837" s="224"/>
      <c r="Y837" s="224"/>
      <c r="Z837" s="224"/>
    </row>
    <row r="838" spans="1:26" ht="15.75" customHeight="1" x14ac:dyDescent="0.2">
      <c r="A838" s="224"/>
      <c r="B838" s="224"/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24"/>
      <c r="S838" s="224"/>
      <c r="T838" s="224"/>
      <c r="U838" s="224"/>
      <c r="V838" s="224"/>
      <c r="W838" s="224"/>
      <c r="X838" s="224"/>
      <c r="Y838" s="224"/>
      <c r="Z838" s="224"/>
    </row>
    <row r="839" spans="1:26" ht="15.75" customHeight="1" x14ac:dyDescent="0.2">
      <c r="A839" s="224"/>
      <c r="B839" s="224"/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24"/>
      <c r="S839" s="224"/>
      <c r="T839" s="224"/>
      <c r="U839" s="224"/>
      <c r="V839" s="224"/>
      <c r="W839" s="224"/>
      <c r="X839" s="224"/>
      <c r="Y839" s="224"/>
      <c r="Z839" s="224"/>
    </row>
    <row r="840" spans="1:26" ht="15.75" customHeight="1" x14ac:dyDescent="0.2">
      <c r="A840" s="224"/>
      <c r="B840" s="224"/>
      <c r="C840" s="224"/>
      <c r="D840" s="224"/>
      <c r="E840" s="224"/>
      <c r="F840" s="224"/>
      <c r="G840" s="224"/>
      <c r="H840" s="224"/>
      <c r="I840" s="224"/>
      <c r="J840" s="224"/>
      <c r="K840" s="224"/>
      <c r="L840" s="224"/>
      <c r="M840" s="224"/>
      <c r="N840" s="224"/>
      <c r="O840" s="224"/>
      <c r="P840" s="224"/>
      <c r="Q840" s="224"/>
      <c r="R840" s="224"/>
      <c r="S840" s="224"/>
      <c r="T840" s="224"/>
      <c r="U840" s="224"/>
      <c r="V840" s="224"/>
      <c r="W840" s="224"/>
      <c r="X840" s="224"/>
      <c r="Y840" s="224"/>
      <c r="Z840" s="224"/>
    </row>
    <row r="841" spans="1:26" ht="15.75" customHeight="1" x14ac:dyDescent="0.2">
      <c r="A841" s="224"/>
      <c r="B841" s="224"/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24"/>
      <c r="S841" s="224"/>
      <c r="T841" s="224"/>
      <c r="U841" s="224"/>
      <c r="V841" s="224"/>
      <c r="W841" s="224"/>
      <c r="X841" s="224"/>
      <c r="Y841" s="224"/>
      <c r="Z841" s="224"/>
    </row>
    <row r="842" spans="1:26" ht="15.75" customHeight="1" x14ac:dyDescent="0.2">
      <c r="A842" s="224"/>
      <c r="B842" s="224"/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24"/>
      <c r="S842" s="224"/>
      <c r="T842" s="224"/>
      <c r="U842" s="224"/>
      <c r="V842" s="224"/>
      <c r="W842" s="224"/>
      <c r="X842" s="224"/>
      <c r="Y842" s="224"/>
      <c r="Z842" s="224"/>
    </row>
    <row r="843" spans="1:26" ht="15.75" customHeight="1" x14ac:dyDescent="0.2">
      <c r="A843" s="224"/>
      <c r="B843" s="224"/>
      <c r="C843" s="224"/>
      <c r="D843" s="224"/>
      <c r="E843" s="224"/>
      <c r="F843" s="224"/>
      <c r="G843" s="224"/>
      <c r="H843" s="224"/>
      <c r="I843" s="224"/>
      <c r="J843" s="224"/>
      <c r="K843" s="224"/>
      <c r="L843" s="224"/>
      <c r="M843" s="224"/>
      <c r="N843" s="224"/>
      <c r="O843" s="224"/>
      <c r="P843" s="224"/>
      <c r="Q843" s="224"/>
      <c r="R843" s="224"/>
      <c r="S843" s="224"/>
      <c r="T843" s="224"/>
      <c r="U843" s="224"/>
      <c r="V843" s="224"/>
      <c r="W843" s="224"/>
      <c r="X843" s="224"/>
      <c r="Y843" s="224"/>
      <c r="Z843" s="224"/>
    </row>
    <row r="844" spans="1:26" ht="15.75" customHeight="1" x14ac:dyDescent="0.2">
      <c r="A844" s="224"/>
      <c r="B844" s="224"/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24"/>
      <c r="S844" s="224"/>
      <c r="T844" s="224"/>
      <c r="U844" s="224"/>
      <c r="V844" s="224"/>
      <c r="W844" s="224"/>
      <c r="X844" s="224"/>
      <c r="Y844" s="224"/>
      <c r="Z844" s="224"/>
    </row>
    <row r="845" spans="1:26" ht="15.75" customHeight="1" x14ac:dyDescent="0.2">
      <c r="A845" s="224"/>
      <c r="B845" s="224"/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24"/>
      <c r="S845" s="224"/>
      <c r="T845" s="224"/>
      <c r="U845" s="224"/>
      <c r="V845" s="224"/>
      <c r="W845" s="224"/>
      <c r="X845" s="224"/>
      <c r="Y845" s="224"/>
      <c r="Z845" s="224"/>
    </row>
    <row r="846" spans="1:26" ht="15.75" customHeight="1" x14ac:dyDescent="0.2">
      <c r="A846" s="224"/>
      <c r="B846" s="224"/>
      <c r="C846" s="224"/>
      <c r="D846" s="224"/>
      <c r="E846" s="224"/>
      <c r="F846" s="224"/>
      <c r="G846" s="224"/>
      <c r="H846" s="224"/>
      <c r="I846" s="224"/>
      <c r="J846" s="224"/>
      <c r="K846" s="224"/>
      <c r="L846" s="224"/>
      <c r="M846" s="224"/>
      <c r="N846" s="224"/>
      <c r="O846" s="224"/>
      <c r="P846" s="224"/>
      <c r="Q846" s="224"/>
      <c r="R846" s="224"/>
      <c r="S846" s="224"/>
      <c r="T846" s="224"/>
      <c r="U846" s="224"/>
      <c r="V846" s="224"/>
      <c r="W846" s="224"/>
      <c r="X846" s="224"/>
      <c r="Y846" s="224"/>
      <c r="Z846" s="224"/>
    </row>
    <row r="847" spans="1:26" ht="15.75" customHeight="1" x14ac:dyDescent="0.2">
      <c r="A847" s="224"/>
      <c r="B847" s="224"/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24"/>
      <c r="S847" s="224"/>
      <c r="T847" s="224"/>
      <c r="U847" s="224"/>
      <c r="V847" s="224"/>
      <c r="W847" s="224"/>
      <c r="X847" s="224"/>
      <c r="Y847" s="224"/>
      <c r="Z847" s="224"/>
    </row>
    <row r="848" spans="1:26" ht="15.75" customHeight="1" x14ac:dyDescent="0.2">
      <c r="A848" s="224"/>
      <c r="B848" s="224"/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24"/>
      <c r="S848" s="224"/>
      <c r="T848" s="224"/>
      <c r="U848" s="224"/>
      <c r="V848" s="224"/>
      <c r="W848" s="224"/>
      <c r="X848" s="224"/>
      <c r="Y848" s="224"/>
      <c r="Z848" s="224"/>
    </row>
    <row r="849" spans="1:26" ht="15.75" customHeight="1" x14ac:dyDescent="0.2">
      <c r="A849" s="224"/>
      <c r="B849" s="224"/>
      <c r="C849" s="224"/>
      <c r="D849" s="224"/>
      <c r="E849" s="224"/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  <c r="Q849" s="224"/>
      <c r="R849" s="224"/>
      <c r="S849" s="224"/>
      <c r="T849" s="224"/>
      <c r="U849" s="224"/>
      <c r="V849" s="224"/>
      <c r="W849" s="224"/>
      <c r="X849" s="224"/>
      <c r="Y849" s="224"/>
      <c r="Z849" s="224"/>
    </row>
    <row r="850" spans="1:26" ht="15.75" customHeight="1" x14ac:dyDescent="0.2">
      <c r="A850" s="224"/>
      <c r="B850" s="224"/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/>
    </row>
    <row r="851" spans="1:26" ht="15.75" customHeight="1" x14ac:dyDescent="0.2">
      <c r="A851" s="224"/>
      <c r="B851" s="224"/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24"/>
      <c r="S851" s="224"/>
      <c r="T851" s="224"/>
      <c r="U851" s="224"/>
      <c r="V851" s="224"/>
      <c r="W851" s="224"/>
      <c r="X851" s="224"/>
      <c r="Y851" s="224"/>
      <c r="Z851" s="224"/>
    </row>
    <row r="852" spans="1:26" ht="15.75" customHeight="1" x14ac:dyDescent="0.2">
      <c r="A852" s="224"/>
      <c r="B852" s="224"/>
      <c r="C852" s="224"/>
      <c r="D852" s="224"/>
      <c r="E852" s="224"/>
      <c r="F852" s="224"/>
      <c r="G852" s="224"/>
      <c r="H852" s="224"/>
      <c r="I852" s="224"/>
      <c r="J852" s="224"/>
      <c r="K852" s="224"/>
      <c r="L852" s="224"/>
      <c r="M852" s="224"/>
      <c r="N852" s="224"/>
      <c r="O852" s="224"/>
      <c r="P852" s="224"/>
      <c r="Q852" s="224"/>
      <c r="R852" s="224"/>
      <c r="S852" s="224"/>
      <c r="T852" s="224"/>
      <c r="U852" s="224"/>
      <c r="V852" s="224"/>
      <c r="W852" s="224"/>
      <c r="X852" s="224"/>
      <c r="Y852" s="224"/>
      <c r="Z852" s="224"/>
    </row>
    <row r="853" spans="1:26" ht="15.75" customHeight="1" x14ac:dyDescent="0.2">
      <c r="A853" s="224"/>
      <c r="B853" s="224"/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</row>
    <row r="854" spans="1:26" ht="15.75" customHeight="1" x14ac:dyDescent="0.2">
      <c r="A854" s="224"/>
      <c r="B854" s="224"/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/>
    </row>
    <row r="855" spans="1:26" ht="15.75" customHeight="1" x14ac:dyDescent="0.2">
      <c r="A855" s="224"/>
      <c r="B855" s="224"/>
      <c r="C855" s="224"/>
      <c r="D855" s="224"/>
      <c r="E855" s="224"/>
      <c r="F855" s="224"/>
      <c r="G855" s="224"/>
      <c r="H855" s="224"/>
      <c r="I855" s="224"/>
      <c r="J855" s="224"/>
      <c r="K855" s="224"/>
      <c r="L855" s="224"/>
      <c r="M855" s="224"/>
      <c r="N855" s="224"/>
      <c r="O855" s="224"/>
      <c r="P855" s="224"/>
      <c r="Q855" s="224"/>
      <c r="R855" s="224"/>
      <c r="S855" s="224"/>
      <c r="T855" s="224"/>
      <c r="U855" s="224"/>
      <c r="V855" s="224"/>
      <c r="W855" s="224"/>
      <c r="X855" s="224"/>
      <c r="Y855" s="224"/>
      <c r="Z855" s="224"/>
    </row>
    <row r="856" spans="1:26" ht="15.75" customHeight="1" x14ac:dyDescent="0.2">
      <c r="A856" s="224"/>
      <c r="B856" s="224"/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24"/>
      <c r="S856" s="224"/>
      <c r="T856" s="224"/>
      <c r="U856" s="224"/>
      <c r="V856" s="224"/>
      <c r="W856" s="224"/>
      <c r="X856" s="224"/>
      <c r="Y856" s="224"/>
      <c r="Z856" s="224"/>
    </row>
    <row r="857" spans="1:26" ht="15.75" customHeight="1" x14ac:dyDescent="0.2">
      <c r="A857" s="224"/>
      <c r="B857" s="224"/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24"/>
      <c r="S857" s="224"/>
      <c r="T857" s="224"/>
      <c r="U857" s="224"/>
      <c r="V857" s="224"/>
      <c r="W857" s="224"/>
      <c r="X857" s="224"/>
      <c r="Y857" s="224"/>
      <c r="Z857" s="224"/>
    </row>
    <row r="858" spans="1:26" ht="15.75" customHeight="1" x14ac:dyDescent="0.2">
      <c r="A858" s="224"/>
      <c r="B858" s="224"/>
      <c r="C858" s="224"/>
      <c r="D858" s="224"/>
      <c r="E858" s="224"/>
      <c r="F858" s="224"/>
      <c r="G858" s="224"/>
      <c r="H858" s="224"/>
      <c r="I858" s="224"/>
      <c r="J858" s="224"/>
      <c r="K858" s="224"/>
      <c r="L858" s="224"/>
      <c r="M858" s="224"/>
      <c r="N858" s="224"/>
      <c r="O858" s="224"/>
      <c r="P858" s="224"/>
      <c r="Q858" s="224"/>
      <c r="R858" s="224"/>
      <c r="S858" s="224"/>
      <c r="T858" s="224"/>
      <c r="U858" s="224"/>
      <c r="V858" s="224"/>
      <c r="W858" s="224"/>
      <c r="X858" s="224"/>
      <c r="Y858" s="224"/>
      <c r="Z858" s="224"/>
    </row>
    <row r="859" spans="1:26" ht="15.75" customHeight="1" x14ac:dyDescent="0.2">
      <c r="A859" s="224"/>
      <c r="B859" s="224"/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24"/>
      <c r="S859" s="224"/>
      <c r="T859" s="224"/>
      <c r="U859" s="224"/>
      <c r="V859" s="224"/>
      <c r="W859" s="224"/>
      <c r="X859" s="224"/>
      <c r="Y859" s="224"/>
      <c r="Z859" s="224"/>
    </row>
    <row r="860" spans="1:26" ht="15.75" customHeight="1" x14ac:dyDescent="0.2">
      <c r="A860" s="224"/>
      <c r="B860" s="224"/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24"/>
      <c r="S860" s="224"/>
      <c r="T860" s="224"/>
      <c r="U860" s="224"/>
      <c r="V860" s="224"/>
      <c r="W860" s="224"/>
      <c r="X860" s="224"/>
      <c r="Y860" s="224"/>
      <c r="Z860" s="224"/>
    </row>
    <row r="861" spans="1:26" ht="15.75" customHeight="1" x14ac:dyDescent="0.2">
      <c r="A861" s="224"/>
      <c r="B861" s="224"/>
      <c r="C861" s="224"/>
      <c r="D861" s="224"/>
      <c r="E861" s="224"/>
      <c r="F861" s="224"/>
      <c r="G861" s="224"/>
      <c r="H861" s="224"/>
      <c r="I861" s="224"/>
      <c r="J861" s="224"/>
      <c r="K861" s="224"/>
      <c r="L861" s="224"/>
      <c r="M861" s="224"/>
      <c r="N861" s="224"/>
      <c r="O861" s="224"/>
      <c r="P861" s="224"/>
      <c r="Q861" s="224"/>
      <c r="R861" s="224"/>
      <c r="S861" s="224"/>
      <c r="T861" s="224"/>
      <c r="U861" s="224"/>
      <c r="V861" s="224"/>
      <c r="W861" s="224"/>
      <c r="X861" s="224"/>
      <c r="Y861" s="224"/>
      <c r="Z861" s="224"/>
    </row>
    <row r="862" spans="1:26" ht="15.75" customHeight="1" x14ac:dyDescent="0.2">
      <c r="A862" s="224"/>
      <c r="B862" s="224"/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24"/>
      <c r="S862" s="224"/>
      <c r="T862" s="224"/>
      <c r="U862" s="224"/>
      <c r="V862" s="224"/>
      <c r="W862" s="224"/>
      <c r="X862" s="224"/>
      <c r="Y862" s="224"/>
      <c r="Z862" s="224"/>
    </row>
    <row r="863" spans="1:26" ht="15.75" customHeight="1" x14ac:dyDescent="0.2">
      <c r="A863" s="224"/>
      <c r="B863" s="224"/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24"/>
      <c r="S863" s="224"/>
      <c r="T863" s="224"/>
      <c r="U863" s="224"/>
      <c r="V863" s="224"/>
      <c r="W863" s="224"/>
      <c r="X863" s="224"/>
      <c r="Y863" s="224"/>
      <c r="Z863" s="224"/>
    </row>
    <row r="864" spans="1:26" ht="15.75" customHeight="1" x14ac:dyDescent="0.2">
      <c r="A864" s="224"/>
      <c r="B864" s="224"/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24"/>
      <c r="S864" s="224"/>
      <c r="T864" s="224"/>
      <c r="U864" s="224"/>
      <c r="V864" s="224"/>
      <c r="W864" s="224"/>
      <c r="X864" s="224"/>
      <c r="Y864" s="224"/>
      <c r="Z864" s="224"/>
    </row>
    <row r="865" spans="1:26" ht="15.75" customHeight="1" x14ac:dyDescent="0.2">
      <c r="A865" s="224"/>
      <c r="B865" s="224"/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24"/>
      <c r="S865" s="224"/>
      <c r="T865" s="224"/>
      <c r="U865" s="224"/>
      <c r="V865" s="224"/>
      <c r="W865" s="224"/>
      <c r="X865" s="224"/>
      <c r="Y865" s="224"/>
      <c r="Z865" s="224"/>
    </row>
    <row r="866" spans="1:26" ht="15.75" customHeight="1" x14ac:dyDescent="0.2">
      <c r="A866" s="224"/>
      <c r="B866" s="224"/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24"/>
      <c r="S866" s="224"/>
      <c r="T866" s="224"/>
      <c r="U866" s="224"/>
      <c r="V866" s="224"/>
      <c r="W866" s="224"/>
      <c r="X866" s="224"/>
      <c r="Y866" s="224"/>
      <c r="Z866" s="224"/>
    </row>
    <row r="867" spans="1:26" ht="15.75" customHeight="1" x14ac:dyDescent="0.2">
      <c r="A867" s="224"/>
      <c r="B867" s="224"/>
      <c r="C867" s="224"/>
      <c r="D867" s="224"/>
      <c r="E867" s="224"/>
      <c r="F867" s="224"/>
      <c r="G867" s="224"/>
      <c r="H867" s="224"/>
      <c r="I867" s="224"/>
      <c r="J867" s="224"/>
      <c r="K867" s="224"/>
      <c r="L867" s="224"/>
      <c r="M867" s="224"/>
      <c r="N867" s="224"/>
      <c r="O867" s="224"/>
      <c r="P867" s="224"/>
      <c r="Q867" s="224"/>
      <c r="R867" s="224"/>
      <c r="S867" s="224"/>
      <c r="T867" s="224"/>
      <c r="U867" s="224"/>
      <c r="V867" s="224"/>
      <c r="W867" s="224"/>
      <c r="X867" s="224"/>
      <c r="Y867" s="224"/>
      <c r="Z867" s="224"/>
    </row>
    <row r="868" spans="1:26" ht="15.75" customHeight="1" x14ac:dyDescent="0.2">
      <c r="A868" s="224"/>
      <c r="B868" s="224"/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24"/>
      <c r="S868" s="224"/>
      <c r="T868" s="224"/>
      <c r="U868" s="224"/>
      <c r="V868" s="224"/>
      <c r="W868" s="224"/>
      <c r="X868" s="224"/>
      <c r="Y868" s="224"/>
      <c r="Z868" s="224"/>
    </row>
    <row r="869" spans="1:26" ht="15.75" customHeight="1" x14ac:dyDescent="0.2">
      <c r="A869" s="224"/>
      <c r="B869" s="224"/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224"/>
      <c r="V869" s="224"/>
      <c r="W869" s="224"/>
      <c r="X869" s="224"/>
      <c r="Y869" s="224"/>
      <c r="Z869" s="224"/>
    </row>
    <row r="870" spans="1:26" ht="15.75" customHeight="1" x14ac:dyDescent="0.2">
      <c r="A870" s="224"/>
      <c r="B870" s="224"/>
      <c r="C870" s="224"/>
      <c r="D870" s="224"/>
      <c r="E870" s="224"/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  <c r="P870" s="224"/>
      <c r="Q870" s="224"/>
      <c r="R870" s="224"/>
      <c r="S870" s="224"/>
      <c r="T870" s="224"/>
      <c r="U870" s="224"/>
      <c r="V870" s="224"/>
      <c r="W870" s="224"/>
      <c r="X870" s="224"/>
      <c r="Y870" s="224"/>
      <c r="Z870" s="224"/>
    </row>
    <row r="871" spans="1:26" ht="15.75" customHeight="1" x14ac:dyDescent="0.2">
      <c r="A871" s="224"/>
      <c r="B871" s="224"/>
      <c r="C871" s="224"/>
      <c r="D871" s="224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24"/>
      <c r="S871" s="224"/>
      <c r="T871" s="224"/>
      <c r="U871" s="224"/>
      <c r="V871" s="224"/>
      <c r="W871" s="224"/>
      <c r="X871" s="224"/>
      <c r="Y871" s="224"/>
      <c r="Z871" s="224"/>
    </row>
    <row r="872" spans="1:26" ht="15.75" customHeight="1" x14ac:dyDescent="0.2">
      <c r="A872" s="224"/>
      <c r="B872" s="224"/>
      <c r="C872" s="224"/>
      <c r="D872" s="224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24"/>
      <c r="S872" s="224"/>
      <c r="T872" s="224"/>
      <c r="U872" s="224"/>
      <c r="V872" s="224"/>
      <c r="W872" s="224"/>
      <c r="X872" s="224"/>
      <c r="Y872" s="224"/>
      <c r="Z872" s="224"/>
    </row>
    <row r="873" spans="1:26" ht="15.75" customHeight="1" x14ac:dyDescent="0.2">
      <c r="A873" s="224"/>
      <c r="B873" s="224"/>
      <c r="C873" s="224"/>
      <c r="D873" s="224"/>
      <c r="E873" s="224"/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  <c r="Q873" s="224"/>
      <c r="R873" s="224"/>
      <c r="S873" s="224"/>
      <c r="T873" s="224"/>
      <c r="U873" s="224"/>
      <c r="V873" s="224"/>
      <c r="W873" s="224"/>
      <c r="X873" s="224"/>
      <c r="Y873" s="224"/>
      <c r="Z873" s="224"/>
    </row>
    <row r="874" spans="1:26" ht="15.75" customHeight="1" x14ac:dyDescent="0.2">
      <c r="A874" s="224"/>
      <c r="B874" s="224"/>
      <c r="C874" s="224"/>
      <c r="D874" s="224"/>
      <c r="E874" s="224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24"/>
      <c r="Q874" s="224"/>
      <c r="R874" s="224"/>
      <c r="S874" s="224"/>
      <c r="T874" s="224"/>
      <c r="U874" s="224"/>
      <c r="V874" s="224"/>
      <c r="W874" s="224"/>
      <c r="X874" s="224"/>
      <c r="Y874" s="224"/>
      <c r="Z874" s="224"/>
    </row>
    <row r="875" spans="1:26" ht="15.75" customHeight="1" x14ac:dyDescent="0.2">
      <c r="A875" s="224"/>
      <c r="B875" s="224"/>
      <c r="C875" s="224"/>
      <c r="D875" s="224"/>
      <c r="E875" s="224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  <c r="Q875" s="224"/>
      <c r="R875" s="224"/>
      <c r="S875" s="224"/>
      <c r="T875" s="224"/>
      <c r="U875" s="224"/>
      <c r="V875" s="224"/>
      <c r="W875" s="224"/>
      <c r="X875" s="224"/>
      <c r="Y875" s="224"/>
      <c r="Z875" s="224"/>
    </row>
    <row r="876" spans="1:26" ht="15.75" customHeight="1" x14ac:dyDescent="0.2">
      <c r="A876" s="224"/>
      <c r="B876" s="224"/>
      <c r="C876" s="224"/>
      <c r="D876" s="224"/>
      <c r="E876" s="224"/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  <c r="P876" s="224"/>
      <c r="Q876" s="224"/>
      <c r="R876" s="224"/>
      <c r="S876" s="224"/>
      <c r="T876" s="224"/>
      <c r="U876" s="224"/>
      <c r="V876" s="224"/>
      <c r="W876" s="224"/>
      <c r="X876" s="224"/>
      <c r="Y876" s="224"/>
      <c r="Z876" s="224"/>
    </row>
    <row r="877" spans="1:26" ht="15.75" customHeight="1" x14ac:dyDescent="0.2">
      <c r="A877" s="224"/>
      <c r="B877" s="224"/>
      <c r="C877" s="224"/>
      <c r="D877" s="224"/>
      <c r="E877" s="224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  <c r="Q877" s="224"/>
      <c r="R877" s="224"/>
      <c r="S877" s="224"/>
      <c r="T877" s="224"/>
      <c r="U877" s="224"/>
      <c r="V877" s="224"/>
      <c r="W877" s="224"/>
      <c r="X877" s="224"/>
      <c r="Y877" s="224"/>
      <c r="Z877" s="224"/>
    </row>
    <row r="878" spans="1:26" ht="15.75" customHeight="1" x14ac:dyDescent="0.2">
      <c r="A878" s="224"/>
      <c r="B878" s="224"/>
      <c r="C878" s="224"/>
      <c r="D878" s="224"/>
      <c r="E878" s="224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24"/>
      <c r="Q878" s="224"/>
      <c r="R878" s="224"/>
      <c r="S878" s="224"/>
      <c r="T878" s="224"/>
      <c r="U878" s="224"/>
      <c r="V878" s="224"/>
      <c r="W878" s="224"/>
      <c r="X878" s="224"/>
      <c r="Y878" s="224"/>
      <c r="Z878" s="224"/>
    </row>
    <row r="879" spans="1:26" ht="15.75" customHeight="1" x14ac:dyDescent="0.2">
      <c r="A879" s="224"/>
      <c r="B879" s="224"/>
      <c r="C879" s="224"/>
      <c r="D879" s="224"/>
      <c r="E879" s="224"/>
      <c r="F879" s="224"/>
      <c r="G879" s="224"/>
      <c r="H879" s="224"/>
      <c r="I879" s="224"/>
      <c r="J879" s="224"/>
      <c r="K879" s="224"/>
      <c r="L879" s="224"/>
      <c r="M879" s="224"/>
      <c r="N879" s="224"/>
      <c r="O879" s="224"/>
      <c r="P879" s="224"/>
      <c r="Q879" s="224"/>
      <c r="R879" s="224"/>
      <c r="S879" s="224"/>
      <c r="T879" s="224"/>
      <c r="U879" s="224"/>
      <c r="V879" s="224"/>
      <c r="W879" s="224"/>
      <c r="X879" s="224"/>
      <c r="Y879" s="224"/>
      <c r="Z879" s="224"/>
    </row>
    <row r="880" spans="1:26" ht="15.75" customHeight="1" x14ac:dyDescent="0.2">
      <c r="A880" s="224"/>
      <c r="B880" s="224"/>
      <c r="C880" s="224"/>
      <c r="D880" s="224"/>
      <c r="E880" s="224"/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  <c r="P880" s="224"/>
      <c r="Q880" s="224"/>
      <c r="R880" s="224"/>
      <c r="S880" s="224"/>
      <c r="T880" s="224"/>
      <c r="U880" s="224"/>
      <c r="V880" s="224"/>
      <c r="W880" s="224"/>
      <c r="X880" s="224"/>
      <c r="Y880" s="224"/>
      <c r="Z880" s="224"/>
    </row>
    <row r="881" spans="1:26" ht="15.75" customHeight="1" x14ac:dyDescent="0.2">
      <c r="A881" s="224"/>
      <c r="B881" s="224"/>
      <c r="C881" s="224"/>
      <c r="D881" s="224"/>
      <c r="E881" s="224"/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  <c r="Q881" s="224"/>
      <c r="R881" s="224"/>
      <c r="S881" s="224"/>
      <c r="T881" s="224"/>
      <c r="U881" s="224"/>
      <c r="V881" s="224"/>
      <c r="W881" s="224"/>
      <c r="X881" s="224"/>
      <c r="Y881" s="224"/>
      <c r="Z881" s="224"/>
    </row>
    <row r="882" spans="1:26" ht="15.75" customHeight="1" x14ac:dyDescent="0.2">
      <c r="A882" s="224"/>
      <c r="B882" s="224"/>
      <c r="C882" s="224"/>
      <c r="D882" s="224"/>
      <c r="E882" s="224"/>
      <c r="F882" s="224"/>
      <c r="G882" s="224"/>
      <c r="H882" s="224"/>
      <c r="I882" s="224"/>
      <c r="J882" s="224"/>
      <c r="K882" s="224"/>
      <c r="L882" s="224"/>
      <c r="M882" s="224"/>
      <c r="N882" s="224"/>
      <c r="O882" s="224"/>
      <c r="P882" s="224"/>
      <c r="Q882" s="224"/>
      <c r="R882" s="224"/>
      <c r="S882" s="224"/>
      <c r="T882" s="224"/>
      <c r="U882" s="224"/>
      <c r="V882" s="224"/>
      <c r="W882" s="224"/>
      <c r="X882" s="224"/>
      <c r="Y882" s="224"/>
      <c r="Z882" s="224"/>
    </row>
    <row r="883" spans="1:26" ht="15.75" customHeight="1" x14ac:dyDescent="0.2">
      <c r="A883" s="224"/>
      <c r="B883" s="224"/>
      <c r="C883" s="224"/>
      <c r="D883" s="224"/>
      <c r="E883" s="224"/>
      <c r="F883" s="224"/>
      <c r="G883" s="224"/>
      <c r="H883" s="224"/>
      <c r="I883" s="224"/>
      <c r="J883" s="224"/>
      <c r="K883" s="224"/>
      <c r="L883" s="224"/>
      <c r="M883" s="224"/>
      <c r="N883" s="224"/>
      <c r="O883" s="224"/>
      <c r="P883" s="224"/>
      <c r="Q883" s="224"/>
      <c r="R883" s="224"/>
      <c r="S883" s="224"/>
      <c r="T883" s="224"/>
      <c r="U883" s="224"/>
      <c r="V883" s="224"/>
      <c r="W883" s="224"/>
      <c r="X883" s="224"/>
      <c r="Y883" s="224"/>
      <c r="Z883" s="224"/>
    </row>
    <row r="884" spans="1:26" ht="15.75" customHeight="1" x14ac:dyDescent="0.2">
      <c r="A884" s="224"/>
      <c r="B884" s="224"/>
      <c r="C884" s="224"/>
      <c r="D884" s="224"/>
      <c r="E884" s="224"/>
      <c r="F884" s="224"/>
      <c r="G884" s="224"/>
      <c r="H884" s="224"/>
      <c r="I884" s="224"/>
      <c r="J884" s="224"/>
      <c r="K884" s="224"/>
      <c r="L884" s="224"/>
      <c r="M884" s="224"/>
      <c r="N884" s="224"/>
      <c r="O884" s="224"/>
      <c r="P884" s="224"/>
      <c r="Q884" s="224"/>
      <c r="R884" s="224"/>
      <c r="S884" s="224"/>
      <c r="T884" s="224"/>
      <c r="U884" s="224"/>
      <c r="V884" s="224"/>
      <c r="W884" s="224"/>
      <c r="X884" s="224"/>
      <c r="Y884" s="224"/>
      <c r="Z884" s="224"/>
    </row>
    <row r="885" spans="1:26" ht="15.75" customHeight="1" x14ac:dyDescent="0.2">
      <c r="A885" s="224"/>
      <c r="B885" s="224"/>
      <c r="C885" s="224"/>
      <c r="D885" s="224"/>
      <c r="E885" s="224"/>
      <c r="F885" s="224"/>
      <c r="G885" s="224"/>
      <c r="H885" s="224"/>
      <c r="I885" s="224"/>
      <c r="J885" s="224"/>
      <c r="K885" s="224"/>
      <c r="L885" s="224"/>
      <c r="M885" s="224"/>
      <c r="N885" s="224"/>
      <c r="O885" s="224"/>
      <c r="P885" s="224"/>
      <c r="Q885" s="224"/>
      <c r="R885" s="224"/>
      <c r="S885" s="224"/>
      <c r="T885" s="224"/>
      <c r="U885" s="224"/>
      <c r="V885" s="224"/>
      <c r="W885" s="224"/>
      <c r="X885" s="224"/>
      <c r="Y885" s="224"/>
      <c r="Z885" s="224"/>
    </row>
    <row r="886" spans="1:26" ht="15.75" customHeight="1" x14ac:dyDescent="0.2">
      <c r="A886" s="224"/>
      <c r="B886" s="224"/>
      <c r="C886" s="224"/>
      <c r="D886" s="224"/>
      <c r="E886" s="224"/>
      <c r="F886" s="224"/>
      <c r="G886" s="224"/>
      <c r="H886" s="224"/>
      <c r="I886" s="224"/>
      <c r="J886" s="224"/>
      <c r="K886" s="224"/>
      <c r="L886" s="224"/>
      <c r="M886" s="224"/>
      <c r="N886" s="224"/>
      <c r="O886" s="224"/>
      <c r="P886" s="224"/>
      <c r="Q886" s="224"/>
      <c r="R886" s="224"/>
      <c r="S886" s="224"/>
      <c r="T886" s="224"/>
      <c r="U886" s="224"/>
      <c r="V886" s="224"/>
      <c r="W886" s="224"/>
      <c r="X886" s="224"/>
      <c r="Y886" s="224"/>
      <c r="Z886" s="224"/>
    </row>
    <row r="887" spans="1:26" ht="15.75" customHeight="1" x14ac:dyDescent="0.2">
      <c r="A887" s="224"/>
      <c r="B887" s="224"/>
      <c r="C887" s="224"/>
      <c r="D887" s="224"/>
      <c r="E887" s="224"/>
      <c r="F887" s="224"/>
      <c r="G887" s="224"/>
      <c r="H887" s="224"/>
      <c r="I887" s="224"/>
      <c r="J887" s="224"/>
      <c r="K887" s="224"/>
      <c r="L887" s="224"/>
      <c r="M887" s="224"/>
      <c r="N887" s="224"/>
      <c r="O887" s="224"/>
      <c r="P887" s="224"/>
      <c r="Q887" s="224"/>
      <c r="R887" s="224"/>
      <c r="S887" s="224"/>
      <c r="T887" s="224"/>
      <c r="U887" s="224"/>
      <c r="V887" s="224"/>
      <c r="W887" s="224"/>
      <c r="X887" s="224"/>
      <c r="Y887" s="224"/>
      <c r="Z887" s="224"/>
    </row>
    <row r="888" spans="1:26" ht="15.75" customHeight="1" x14ac:dyDescent="0.2">
      <c r="A888" s="224"/>
      <c r="B888" s="224"/>
      <c r="C888" s="224"/>
      <c r="D888" s="224"/>
      <c r="E888" s="224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</row>
    <row r="889" spans="1:26" ht="15.75" customHeight="1" x14ac:dyDescent="0.2">
      <c r="A889" s="224"/>
      <c r="B889" s="224"/>
      <c r="C889" s="224"/>
      <c r="D889" s="224"/>
      <c r="E889" s="224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</row>
    <row r="890" spans="1:26" ht="15.75" customHeight="1" x14ac:dyDescent="0.2">
      <c r="A890" s="224"/>
      <c r="B890" s="224"/>
      <c r="C890" s="224"/>
      <c r="D890" s="224"/>
      <c r="E890" s="224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</row>
    <row r="891" spans="1:26" ht="15.75" customHeight="1" x14ac:dyDescent="0.2">
      <c r="A891" s="224"/>
      <c r="B891" s="224"/>
      <c r="C891" s="224"/>
      <c r="D891" s="224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</row>
    <row r="892" spans="1:26" ht="15.75" customHeight="1" x14ac:dyDescent="0.2">
      <c r="A892" s="224"/>
      <c r="B892" s="224"/>
      <c r="C892" s="224"/>
      <c r="D892" s="224"/>
      <c r="E892" s="224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</row>
    <row r="893" spans="1:26" ht="15.75" customHeight="1" x14ac:dyDescent="0.2">
      <c r="A893" s="224"/>
      <c r="B893" s="224"/>
      <c r="C893" s="224"/>
      <c r="D893" s="224"/>
      <c r="E893" s="224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</row>
    <row r="894" spans="1:26" ht="15.75" customHeight="1" x14ac:dyDescent="0.2">
      <c r="A894" s="224"/>
      <c r="B894" s="224"/>
      <c r="C894" s="224"/>
      <c r="D894" s="224"/>
      <c r="E894" s="224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</row>
    <row r="895" spans="1:26" ht="15.75" customHeight="1" x14ac:dyDescent="0.2">
      <c r="A895" s="224"/>
      <c r="B895" s="224"/>
      <c r="C895" s="224"/>
      <c r="D895" s="224"/>
      <c r="E895" s="224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</row>
    <row r="896" spans="1:26" ht="15.75" customHeight="1" x14ac:dyDescent="0.2">
      <c r="A896" s="224"/>
      <c r="B896" s="224"/>
      <c r="C896" s="224"/>
      <c r="D896" s="224"/>
      <c r="E896" s="224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</row>
    <row r="897" spans="1:26" ht="15.75" customHeight="1" x14ac:dyDescent="0.2">
      <c r="A897" s="224"/>
      <c r="B897" s="224"/>
      <c r="C897" s="224"/>
      <c r="D897" s="224"/>
      <c r="E897" s="224"/>
      <c r="F897" s="224"/>
      <c r="G897" s="224"/>
      <c r="H897" s="224"/>
      <c r="I897" s="224"/>
      <c r="J897" s="224"/>
      <c r="K897" s="224"/>
      <c r="L897" s="224"/>
      <c r="M897" s="224"/>
      <c r="N897" s="224"/>
      <c r="O897" s="224"/>
      <c r="P897" s="224"/>
      <c r="Q897" s="224"/>
      <c r="R897" s="224"/>
      <c r="S897" s="224"/>
      <c r="T897" s="224"/>
      <c r="U897" s="224"/>
      <c r="V897" s="224"/>
      <c r="W897" s="224"/>
      <c r="X897" s="224"/>
      <c r="Y897" s="224"/>
      <c r="Z897" s="224"/>
    </row>
    <row r="898" spans="1:26" ht="15.75" customHeight="1" x14ac:dyDescent="0.2">
      <c r="A898" s="224"/>
      <c r="B898" s="224"/>
      <c r="C898" s="224"/>
      <c r="D898" s="224"/>
      <c r="E898" s="224"/>
      <c r="F898" s="224"/>
      <c r="G898" s="224"/>
      <c r="H898" s="224"/>
      <c r="I898" s="224"/>
      <c r="J898" s="224"/>
      <c r="K898" s="224"/>
      <c r="L898" s="224"/>
      <c r="M898" s="224"/>
      <c r="N898" s="224"/>
      <c r="O898" s="224"/>
      <c r="P898" s="224"/>
      <c r="Q898" s="224"/>
      <c r="R898" s="224"/>
      <c r="S898" s="224"/>
      <c r="T898" s="224"/>
      <c r="U898" s="224"/>
      <c r="V898" s="224"/>
      <c r="W898" s="224"/>
      <c r="X898" s="224"/>
      <c r="Y898" s="224"/>
      <c r="Z898" s="224"/>
    </row>
    <row r="899" spans="1:26" ht="15.75" customHeight="1" x14ac:dyDescent="0.2">
      <c r="A899" s="224"/>
      <c r="B899" s="224"/>
      <c r="C899" s="224"/>
      <c r="D899" s="224"/>
      <c r="E899" s="224"/>
      <c r="F899" s="224"/>
      <c r="G899" s="224"/>
      <c r="H899" s="224"/>
      <c r="I899" s="224"/>
      <c r="J899" s="224"/>
      <c r="K899" s="224"/>
      <c r="L899" s="224"/>
      <c r="M899" s="224"/>
      <c r="N899" s="224"/>
      <c r="O899" s="224"/>
      <c r="P899" s="224"/>
      <c r="Q899" s="224"/>
      <c r="R899" s="224"/>
      <c r="S899" s="224"/>
      <c r="T899" s="224"/>
      <c r="U899" s="224"/>
      <c r="V899" s="224"/>
      <c r="W899" s="224"/>
      <c r="X899" s="224"/>
      <c r="Y899" s="224"/>
      <c r="Z899" s="224"/>
    </row>
    <row r="900" spans="1:26" ht="15.75" customHeight="1" x14ac:dyDescent="0.2">
      <c r="A900" s="224"/>
      <c r="B900" s="224"/>
      <c r="C900" s="224"/>
      <c r="D900" s="224"/>
      <c r="E900" s="224"/>
      <c r="F900" s="224"/>
      <c r="G900" s="224"/>
      <c r="H900" s="224"/>
      <c r="I900" s="224"/>
      <c r="J900" s="224"/>
      <c r="K900" s="224"/>
      <c r="L900" s="224"/>
      <c r="M900" s="224"/>
      <c r="N900" s="224"/>
      <c r="O900" s="224"/>
      <c r="P900" s="224"/>
      <c r="Q900" s="224"/>
      <c r="R900" s="224"/>
      <c r="S900" s="224"/>
      <c r="T900" s="224"/>
      <c r="U900" s="224"/>
      <c r="V900" s="224"/>
      <c r="W900" s="224"/>
      <c r="X900" s="224"/>
      <c r="Y900" s="224"/>
      <c r="Z900" s="224"/>
    </row>
    <row r="901" spans="1:26" ht="15.75" customHeight="1" x14ac:dyDescent="0.2">
      <c r="A901" s="224"/>
      <c r="B901" s="224"/>
      <c r="C901" s="224"/>
      <c r="D901" s="224"/>
      <c r="E901" s="224"/>
      <c r="F901" s="224"/>
      <c r="G901" s="224"/>
      <c r="H901" s="224"/>
      <c r="I901" s="224"/>
      <c r="J901" s="224"/>
      <c r="K901" s="224"/>
      <c r="L901" s="224"/>
      <c r="M901" s="224"/>
      <c r="N901" s="224"/>
      <c r="O901" s="224"/>
      <c r="P901" s="224"/>
      <c r="Q901" s="224"/>
      <c r="R901" s="224"/>
      <c r="S901" s="224"/>
      <c r="T901" s="224"/>
      <c r="U901" s="224"/>
      <c r="V901" s="224"/>
      <c r="W901" s="224"/>
      <c r="X901" s="224"/>
      <c r="Y901" s="224"/>
      <c r="Z901" s="224"/>
    </row>
    <row r="902" spans="1:26" ht="15.75" customHeight="1" x14ac:dyDescent="0.2">
      <c r="A902" s="224"/>
      <c r="B902" s="224"/>
      <c r="C902" s="224"/>
      <c r="D902" s="224"/>
      <c r="E902" s="224"/>
      <c r="F902" s="224"/>
      <c r="G902" s="224"/>
      <c r="H902" s="224"/>
      <c r="I902" s="224"/>
      <c r="J902" s="224"/>
      <c r="K902" s="224"/>
      <c r="L902" s="224"/>
      <c r="M902" s="224"/>
      <c r="N902" s="224"/>
      <c r="O902" s="224"/>
      <c r="P902" s="224"/>
      <c r="Q902" s="224"/>
      <c r="R902" s="224"/>
      <c r="S902" s="224"/>
      <c r="T902" s="224"/>
      <c r="U902" s="224"/>
      <c r="V902" s="224"/>
      <c r="W902" s="224"/>
      <c r="X902" s="224"/>
      <c r="Y902" s="224"/>
      <c r="Z902" s="224"/>
    </row>
    <row r="903" spans="1:26" ht="15.75" customHeight="1" x14ac:dyDescent="0.2">
      <c r="A903" s="224"/>
      <c r="B903" s="224"/>
      <c r="C903" s="224"/>
      <c r="D903" s="224"/>
      <c r="E903" s="224"/>
      <c r="F903" s="224"/>
      <c r="G903" s="224"/>
      <c r="H903" s="224"/>
      <c r="I903" s="224"/>
      <c r="J903" s="224"/>
      <c r="K903" s="224"/>
      <c r="L903" s="224"/>
      <c r="M903" s="224"/>
      <c r="N903" s="224"/>
      <c r="O903" s="224"/>
      <c r="P903" s="224"/>
      <c r="Q903" s="224"/>
      <c r="R903" s="224"/>
      <c r="S903" s="224"/>
      <c r="T903" s="224"/>
      <c r="U903" s="224"/>
      <c r="V903" s="224"/>
      <c r="W903" s="224"/>
      <c r="X903" s="224"/>
      <c r="Y903" s="224"/>
      <c r="Z903" s="224"/>
    </row>
    <row r="904" spans="1:26" ht="15.75" customHeight="1" x14ac:dyDescent="0.2">
      <c r="A904" s="224"/>
      <c r="B904" s="224"/>
      <c r="C904" s="224"/>
      <c r="D904" s="224"/>
      <c r="E904" s="224"/>
      <c r="F904" s="224"/>
      <c r="G904" s="224"/>
      <c r="H904" s="224"/>
      <c r="I904" s="224"/>
      <c r="J904" s="224"/>
      <c r="K904" s="224"/>
      <c r="L904" s="224"/>
      <c r="M904" s="224"/>
      <c r="N904" s="224"/>
      <c r="O904" s="224"/>
      <c r="P904" s="224"/>
      <c r="Q904" s="224"/>
      <c r="R904" s="224"/>
      <c r="S904" s="224"/>
      <c r="T904" s="224"/>
      <c r="U904" s="224"/>
      <c r="V904" s="224"/>
      <c r="W904" s="224"/>
      <c r="X904" s="224"/>
      <c r="Y904" s="224"/>
      <c r="Z904" s="224"/>
    </row>
    <row r="905" spans="1:26" ht="15.75" customHeight="1" x14ac:dyDescent="0.2">
      <c r="A905" s="224"/>
      <c r="B905" s="224"/>
      <c r="C905" s="224"/>
      <c r="D905" s="224"/>
      <c r="E905" s="224"/>
      <c r="F905" s="224"/>
      <c r="G905" s="224"/>
      <c r="H905" s="224"/>
      <c r="I905" s="224"/>
      <c r="J905" s="224"/>
      <c r="K905" s="224"/>
      <c r="L905" s="224"/>
      <c r="M905" s="224"/>
      <c r="N905" s="224"/>
      <c r="O905" s="224"/>
      <c r="P905" s="224"/>
      <c r="Q905" s="224"/>
      <c r="R905" s="224"/>
      <c r="S905" s="224"/>
      <c r="T905" s="224"/>
      <c r="U905" s="224"/>
      <c r="V905" s="224"/>
      <c r="W905" s="224"/>
      <c r="X905" s="224"/>
      <c r="Y905" s="224"/>
      <c r="Z905" s="224"/>
    </row>
    <row r="906" spans="1:26" ht="15.75" customHeight="1" x14ac:dyDescent="0.2">
      <c r="A906" s="224"/>
      <c r="B906" s="224"/>
      <c r="C906" s="224"/>
      <c r="D906" s="224"/>
      <c r="E906" s="224"/>
      <c r="F906" s="224"/>
      <c r="G906" s="224"/>
      <c r="H906" s="224"/>
      <c r="I906" s="224"/>
      <c r="J906" s="224"/>
      <c r="K906" s="224"/>
      <c r="L906" s="224"/>
      <c r="M906" s="224"/>
      <c r="N906" s="224"/>
      <c r="O906" s="224"/>
      <c r="P906" s="224"/>
      <c r="Q906" s="224"/>
      <c r="R906" s="224"/>
      <c r="S906" s="224"/>
      <c r="T906" s="224"/>
      <c r="U906" s="224"/>
      <c r="V906" s="224"/>
      <c r="W906" s="224"/>
      <c r="X906" s="224"/>
      <c r="Y906" s="224"/>
      <c r="Z906" s="224"/>
    </row>
    <row r="907" spans="1:26" ht="15.75" customHeight="1" x14ac:dyDescent="0.2">
      <c r="A907" s="224"/>
      <c r="B907" s="224"/>
      <c r="C907" s="224"/>
      <c r="D907" s="224"/>
      <c r="E907" s="224"/>
      <c r="F907" s="224"/>
      <c r="G907" s="224"/>
      <c r="H907" s="224"/>
      <c r="I907" s="224"/>
      <c r="J907" s="224"/>
      <c r="K907" s="224"/>
      <c r="L907" s="224"/>
      <c r="M907" s="224"/>
      <c r="N907" s="224"/>
      <c r="O907" s="224"/>
      <c r="P907" s="224"/>
      <c r="Q907" s="224"/>
      <c r="R907" s="224"/>
      <c r="S907" s="224"/>
      <c r="T907" s="224"/>
      <c r="U907" s="224"/>
      <c r="V907" s="224"/>
      <c r="W907" s="224"/>
      <c r="X907" s="224"/>
      <c r="Y907" s="224"/>
      <c r="Z907" s="224"/>
    </row>
    <row r="908" spans="1:26" ht="15.75" customHeight="1" x14ac:dyDescent="0.2">
      <c r="A908" s="224"/>
      <c r="B908" s="224"/>
      <c r="C908" s="224"/>
      <c r="D908" s="224"/>
      <c r="E908" s="224"/>
      <c r="F908" s="224"/>
      <c r="G908" s="224"/>
      <c r="H908" s="224"/>
      <c r="I908" s="224"/>
      <c r="J908" s="224"/>
      <c r="K908" s="224"/>
      <c r="L908" s="224"/>
      <c r="M908" s="224"/>
      <c r="N908" s="224"/>
      <c r="O908" s="224"/>
      <c r="P908" s="224"/>
      <c r="Q908" s="224"/>
      <c r="R908" s="224"/>
      <c r="S908" s="224"/>
      <c r="T908" s="224"/>
      <c r="U908" s="224"/>
      <c r="V908" s="224"/>
      <c r="W908" s="224"/>
      <c r="X908" s="224"/>
      <c r="Y908" s="224"/>
      <c r="Z908" s="224"/>
    </row>
    <row r="909" spans="1:26" ht="15.75" customHeight="1" x14ac:dyDescent="0.2">
      <c r="A909" s="224"/>
      <c r="B909" s="224"/>
      <c r="C909" s="224"/>
      <c r="D909" s="224"/>
      <c r="E909" s="224"/>
      <c r="F909" s="224"/>
      <c r="G909" s="224"/>
      <c r="H909" s="224"/>
      <c r="I909" s="224"/>
      <c r="J909" s="224"/>
      <c r="K909" s="224"/>
      <c r="L909" s="224"/>
      <c r="M909" s="224"/>
      <c r="N909" s="224"/>
      <c r="O909" s="224"/>
      <c r="P909" s="224"/>
      <c r="Q909" s="224"/>
      <c r="R909" s="224"/>
      <c r="S909" s="224"/>
      <c r="T909" s="224"/>
      <c r="U909" s="224"/>
      <c r="V909" s="224"/>
      <c r="W909" s="224"/>
      <c r="X909" s="224"/>
      <c r="Y909" s="224"/>
      <c r="Z909" s="224"/>
    </row>
    <row r="910" spans="1:26" ht="15.75" customHeight="1" x14ac:dyDescent="0.2">
      <c r="A910" s="224"/>
      <c r="B910" s="224"/>
      <c r="C910" s="224"/>
      <c r="D910" s="224"/>
      <c r="E910" s="224"/>
      <c r="F910" s="224"/>
      <c r="G910" s="224"/>
      <c r="H910" s="224"/>
      <c r="I910" s="224"/>
      <c r="J910" s="224"/>
      <c r="K910" s="224"/>
      <c r="L910" s="224"/>
      <c r="M910" s="224"/>
      <c r="N910" s="224"/>
      <c r="O910" s="224"/>
      <c r="P910" s="224"/>
      <c r="Q910" s="224"/>
      <c r="R910" s="224"/>
      <c r="S910" s="224"/>
      <c r="T910" s="224"/>
      <c r="U910" s="224"/>
      <c r="V910" s="224"/>
      <c r="W910" s="224"/>
      <c r="X910" s="224"/>
      <c r="Y910" s="224"/>
      <c r="Z910" s="224"/>
    </row>
    <row r="911" spans="1:26" ht="15.75" customHeight="1" x14ac:dyDescent="0.2">
      <c r="A911" s="224"/>
      <c r="B911" s="224"/>
      <c r="C911" s="224"/>
      <c r="D911" s="224"/>
      <c r="E911" s="224"/>
      <c r="F911" s="224"/>
      <c r="G911" s="224"/>
      <c r="H911" s="224"/>
      <c r="I911" s="224"/>
      <c r="J911" s="224"/>
      <c r="K911" s="224"/>
      <c r="L911" s="224"/>
      <c r="M911" s="224"/>
      <c r="N911" s="224"/>
      <c r="O911" s="224"/>
      <c r="P911" s="224"/>
      <c r="Q911" s="224"/>
      <c r="R911" s="224"/>
      <c r="S911" s="224"/>
      <c r="T911" s="224"/>
      <c r="U911" s="224"/>
      <c r="V911" s="224"/>
      <c r="W911" s="224"/>
      <c r="X911" s="224"/>
      <c r="Y911" s="224"/>
      <c r="Z911" s="224"/>
    </row>
    <row r="912" spans="1:26" ht="15.75" customHeight="1" x14ac:dyDescent="0.2">
      <c r="A912" s="224"/>
      <c r="B912" s="224"/>
      <c r="C912" s="224"/>
      <c r="D912" s="224"/>
      <c r="E912" s="224"/>
      <c r="F912" s="224"/>
      <c r="G912" s="224"/>
      <c r="H912" s="224"/>
      <c r="I912" s="224"/>
      <c r="J912" s="224"/>
      <c r="K912" s="224"/>
      <c r="L912" s="224"/>
      <c r="M912" s="224"/>
      <c r="N912" s="224"/>
      <c r="O912" s="224"/>
      <c r="P912" s="224"/>
      <c r="Q912" s="224"/>
      <c r="R912" s="224"/>
      <c r="S912" s="224"/>
      <c r="T912" s="224"/>
      <c r="U912" s="224"/>
      <c r="V912" s="224"/>
      <c r="W912" s="224"/>
      <c r="X912" s="224"/>
      <c r="Y912" s="224"/>
      <c r="Z912" s="224"/>
    </row>
    <row r="913" spans="1:26" ht="15.75" customHeight="1" x14ac:dyDescent="0.2">
      <c r="A913" s="224"/>
      <c r="B913" s="224"/>
      <c r="C913" s="224"/>
      <c r="D913" s="224"/>
      <c r="E913" s="224"/>
      <c r="F913" s="224"/>
      <c r="G913" s="224"/>
      <c r="H913" s="224"/>
      <c r="I913" s="224"/>
      <c r="J913" s="224"/>
      <c r="K913" s="224"/>
      <c r="L913" s="224"/>
      <c r="M913" s="224"/>
      <c r="N913" s="224"/>
      <c r="O913" s="224"/>
      <c r="P913" s="224"/>
      <c r="Q913" s="224"/>
      <c r="R913" s="224"/>
      <c r="S913" s="224"/>
      <c r="T913" s="224"/>
      <c r="U913" s="224"/>
      <c r="V913" s="224"/>
      <c r="W913" s="224"/>
      <c r="X913" s="224"/>
      <c r="Y913" s="224"/>
      <c r="Z913" s="224"/>
    </row>
    <row r="914" spans="1:26" ht="15.75" customHeight="1" x14ac:dyDescent="0.2">
      <c r="A914" s="224"/>
      <c r="B914" s="224"/>
      <c r="C914" s="224"/>
      <c r="D914" s="224"/>
      <c r="E914" s="224"/>
      <c r="F914" s="224"/>
      <c r="G914" s="224"/>
      <c r="H914" s="224"/>
      <c r="I914" s="224"/>
      <c r="J914" s="224"/>
      <c r="K914" s="224"/>
      <c r="L914" s="224"/>
      <c r="M914" s="224"/>
      <c r="N914" s="224"/>
      <c r="O914" s="224"/>
      <c r="P914" s="224"/>
      <c r="Q914" s="224"/>
      <c r="R914" s="224"/>
      <c r="S914" s="224"/>
      <c r="T914" s="224"/>
      <c r="U914" s="224"/>
      <c r="V914" s="224"/>
      <c r="W914" s="224"/>
      <c r="X914" s="224"/>
      <c r="Y914" s="224"/>
      <c r="Z914" s="224"/>
    </row>
    <row r="915" spans="1:26" ht="15.75" customHeight="1" x14ac:dyDescent="0.2">
      <c r="A915" s="224"/>
      <c r="B915" s="224"/>
      <c r="C915" s="224"/>
      <c r="D915" s="224"/>
      <c r="E915" s="224"/>
      <c r="F915" s="224"/>
      <c r="G915" s="224"/>
      <c r="H915" s="224"/>
      <c r="I915" s="224"/>
      <c r="J915" s="224"/>
      <c r="K915" s="224"/>
      <c r="L915" s="224"/>
      <c r="M915" s="224"/>
      <c r="N915" s="224"/>
      <c r="O915" s="224"/>
      <c r="P915" s="224"/>
      <c r="Q915" s="224"/>
      <c r="R915" s="224"/>
      <c r="S915" s="224"/>
      <c r="T915" s="224"/>
      <c r="U915" s="224"/>
      <c r="V915" s="224"/>
      <c r="W915" s="224"/>
      <c r="X915" s="224"/>
      <c r="Y915" s="224"/>
      <c r="Z915" s="224"/>
    </row>
    <row r="916" spans="1:26" ht="15.75" customHeight="1" x14ac:dyDescent="0.2">
      <c r="A916" s="224"/>
      <c r="B916" s="224"/>
      <c r="C916" s="224"/>
      <c r="D916" s="224"/>
      <c r="E916" s="224"/>
      <c r="F916" s="224"/>
      <c r="G916" s="224"/>
      <c r="H916" s="224"/>
      <c r="I916" s="224"/>
      <c r="J916" s="224"/>
      <c r="K916" s="224"/>
      <c r="L916" s="224"/>
      <c r="M916" s="224"/>
      <c r="N916" s="224"/>
      <c r="O916" s="224"/>
      <c r="P916" s="224"/>
      <c r="Q916" s="224"/>
      <c r="R916" s="224"/>
      <c r="S916" s="224"/>
      <c r="T916" s="224"/>
      <c r="U916" s="224"/>
      <c r="V916" s="224"/>
      <c r="W916" s="224"/>
      <c r="X916" s="224"/>
      <c r="Y916" s="224"/>
      <c r="Z916" s="224"/>
    </row>
    <row r="917" spans="1:26" ht="15.75" customHeight="1" x14ac:dyDescent="0.2">
      <c r="A917" s="224"/>
      <c r="B917" s="224"/>
      <c r="C917" s="224"/>
      <c r="D917" s="224"/>
      <c r="E917" s="224"/>
      <c r="F917" s="224"/>
      <c r="G917" s="224"/>
      <c r="H917" s="224"/>
      <c r="I917" s="224"/>
      <c r="J917" s="224"/>
      <c r="K917" s="224"/>
      <c r="L917" s="224"/>
      <c r="M917" s="224"/>
      <c r="N917" s="224"/>
      <c r="O917" s="224"/>
      <c r="P917" s="224"/>
      <c r="Q917" s="224"/>
      <c r="R917" s="224"/>
      <c r="S917" s="224"/>
      <c r="T917" s="224"/>
      <c r="U917" s="224"/>
      <c r="V917" s="224"/>
      <c r="W917" s="224"/>
      <c r="X917" s="224"/>
      <c r="Y917" s="224"/>
      <c r="Z917" s="224"/>
    </row>
    <row r="918" spans="1:26" ht="15.75" customHeight="1" x14ac:dyDescent="0.2">
      <c r="A918" s="224"/>
      <c r="B918" s="224"/>
      <c r="C918" s="224"/>
      <c r="D918" s="224"/>
      <c r="E918" s="224"/>
      <c r="F918" s="224"/>
      <c r="G918" s="224"/>
      <c r="H918" s="224"/>
      <c r="I918" s="224"/>
      <c r="J918" s="224"/>
      <c r="K918" s="224"/>
      <c r="L918" s="224"/>
      <c r="M918" s="224"/>
      <c r="N918" s="224"/>
      <c r="O918" s="224"/>
      <c r="P918" s="224"/>
      <c r="Q918" s="224"/>
      <c r="R918" s="224"/>
      <c r="S918" s="224"/>
      <c r="T918" s="224"/>
      <c r="U918" s="224"/>
      <c r="V918" s="224"/>
      <c r="W918" s="224"/>
      <c r="X918" s="224"/>
      <c r="Y918" s="224"/>
      <c r="Z918" s="224"/>
    </row>
    <row r="919" spans="1:26" ht="15.75" customHeight="1" x14ac:dyDescent="0.2">
      <c r="A919" s="224"/>
      <c r="B919" s="224"/>
      <c r="C919" s="224"/>
      <c r="D919" s="224"/>
      <c r="E919" s="224"/>
      <c r="F919" s="224"/>
      <c r="G919" s="224"/>
      <c r="H919" s="224"/>
      <c r="I919" s="224"/>
      <c r="J919" s="224"/>
      <c r="K919" s="224"/>
      <c r="L919" s="224"/>
      <c r="M919" s="224"/>
      <c r="N919" s="224"/>
      <c r="O919" s="224"/>
      <c r="P919" s="224"/>
      <c r="Q919" s="224"/>
      <c r="R919" s="224"/>
      <c r="S919" s="224"/>
      <c r="T919" s="224"/>
      <c r="U919" s="224"/>
      <c r="V919" s="224"/>
      <c r="W919" s="224"/>
      <c r="X919" s="224"/>
      <c r="Y919" s="224"/>
      <c r="Z919" s="224"/>
    </row>
    <row r="920" spans="1:26" ht="15.75" customHeight="1" x14ac:dyDescent="0.2">
      <c r="A920" s="224"/>
      <c r="B920" s="224"/>
      <c r="C920" s="224"/>
      <c r="D920" s="224"/>
      <c r="E920" s="224"/>
      <c r="F920" s="224"/>
      <c r="G920" s="224"/>
      <c r="H920" s="224"/>
      <c r="I920" s="224"/>
      <c r="J920" s="224"/>
      <c r="K920" s="224"/>
      <c r="L920" s="224"/>
      <c r="M920" s="224"/>
      <c r="N920" s="224"/>
      <c r="O920" s="224"/>
      <c r="P920" s="224"/>
      <c r="Q920" s="224"/>
      <c r="R920" s="224"/>
      <c r="S920" s="224"/>
      <c r="T920" s="224"/>
      <c r="U920" s="224"/>
      <c r="V920" s="224"/>
      <c r="W920" s="224"/>
      <c r="X920" s="224"/>
      <c r="Y920" s="224"/>
      <c r="Z920" s="224"/>
    </row>
    <row r="921" spans="1:26" ht="15.75" customHeight="1" x14ac:dyDescent="0.2">
      <c r="A921" s="224"/>
      <c r="B921" s="224"/>
      <c r="C921" s="224"/>
      <c r="D921" s="224"/>
      <c r="E921" s="224"/>
      <c r="F921" s="224"/>
      <c r="G921" s="224"/>
      <c r="H921" s="224"/>
      <c r="I921" s="224"/>
      <c r="J921" s="224"/>
      <c r="K921" s="224"/>
      <c r="L921" s="224"/>
      <c r="M921" s="224"/>
      <c r="N921" s="224"/>
      <c r="O921" s="224"/>
      <c r="P921" s="224"/>
      <c r="Q921" s="224"/>
      <c r="R921" s="224"/>
      <c r="S921" s="224"/>
      <c r="T921" s="224"/>
      <c r="U921" s="224"/>
      <c r="V921" s="224"/>
      <c r="W921" s="224"/>
      <c r="X921" s="224"/>
      <c r="Y921" s="224"/>
      <c r="Z921" s="224"/>
    </row>
    <row r="922" spans="1:26" ht="15.75" customHeight="1" x14ac:dyDescent="0.2">
      <c r="A922" s="224"/>
      <c r="B922" s="224"/>
      <c r="C922" s="224"/>
      <c r="D922" s="224"/>
      <c r="E922" s="224"/>
      <c r="F922" s="224"/>
      <c r="G922" s="224"/>
      <c r="H922" s="224"/>
      <c r="I922" s="224"/>
      <c r="J922" s="224"/>
      <c r="K922" s="224"/>
      <c r="L922" s="224"/>
      <c r="M922" s="224"/>
      <c r="N922" s="224"/>
      <c r="O922" s="224"/>
      <c r="P922" s="224"/>
      <c r="Q922" s="224"/>
      <c r="R922" s="224"/>
      <c r="S922" s="224"/>
      <c r="T922" s="224"/>
      <c r="U922" s="224"/>
      <c r="V922" s="224"/>
      <c r="W922" s="224"/>
      <c r="X922" s="224"/>
      <c r="Y922" s="224"/>
      <c r="Z922" s="224"/>
    </row>
    <row r="923" spans="1:26" ht="15.75" customHeight="1" x14ac:dyDescent="0.2">
      <c r="A923" s="224"/>
      <c r="B923" s="224"/>
      <c r="C923" s="224"/>
      <c r="D923" s="224"/>
      <c r="E923" s="224"/>
      <c r="F923" s="224"/>
      <c r="G923" s="224"/>
      <c r="H923" s="224"/>
      <c r="I923" s="224"/>
      <c r="J923" s="224"/>
      <c r="K923" s="224"/>
      <c r="L923" s="224"/>
      <c r="M923" s="224"/>
      <c r="N923" s="224"/>
      <c r="O923" s="224"/>
      <c r="P923" s="224"/>
      <c r="Q923" s="224"/>
      <c r="R923" s="224"/>
      <c r="S923" s="224"/>
      <c r="T923" s="224"/>
      <c r="U923" s="224"/>
      <c r="V923" s="224"/>
      <c r="W923" s="224"/>
      <c r="X923" s="224"/>
      <c r="Y923" s="224"/>
      <c r="Z923" s="224"/>
    </row>
    <row r="924" spans="1:26" ht="15.75" customHeight="1" x14ac:dyDescent="0.2">
      <c r="A924" s="224"/>
      <c r="B924" s="224"/>
      <c r="C924" s="224"/>
      <c r="D924" s="224"/>
      <c r="E924" s="224"/>
      <c r="F924" s="224"/>
      <c r="G924" s="224"/>
      <c r="H924" s="224"/>
      <c r="I924" s="224"/>
      <c r="J924" s="224"/>
      <c r="K924" s="224"/>
      <c r="L924" s="224"/>
      <c r="M924" s="224"/>
      <c r="N924" s="224"/>
      <c r="O924" s="224"/>
      <c r="P924" s="224"/>
      <c r="Q924" s="224"/>
      <c r="R924" s="224"/>
      <c r="S924" s="224"/>
      <c r="T924" s="224"/>
      <c r="U924" s="224"/>
      <c r="V924" s="224"/>
      <c r="W924" s="224"/>
      <c r="X924" s="224"/>
      <c r="Y924" s="224"/>
      <c r="Z924" s="224"/>
    </row>
    <row r="925" spans="1:26" ht="15.75" customHeight="1" x14ac:dyDescent="0.2">
      <c r="A925" s="224"/>
      <c r="B925" s="224"/>
      <c r="C925" s="224"/>
      <c r="D925" s="224"/>
      <c r="E925" s="224"/>
      <c r="F925" s="224"/>
      <c r="G925" s="224"/>
      <c r="H925" s="224"/>
      <c r="I925" s="224"/>
      <c r="J925" s="224"/>
      <c r="K925" s="224"/>
      <c r="L925" s="224"/>
      <c r="M925" s="224"/>
      <c r="N925" s="224"/>
      <c r="O925" s="224"/>
      <c r="P925" s="224"/>
      <c r="Q925" s="224"/>
      <c r="R925" s="224"/>
      <c r="S925" s="224"/>
      <c r="T925" s="224"/>
      <c r="U925" s="224"/>
      <c r="V925" s="224"/>
      <c r="W925" s="224"/>
      <c r="X925" s="224"/>
      <c r="Y925" s="224"/>
      <c r="Z925" s="224"/>
    </row>
    <row r="926" spans="1:26" ht="15.75" customHeight="1" x14ac:dyDescent="0.2">
      <c r="A926" s="224"/>
      <c r="B926" s="224"/>
      <c r="C926" s="224"/>
      <c r="D926" s="224"/>
      <c r="E926" s="224"/>
      <c r="F926" s="224"/>
      <c r="G926" s="224"/>
      <c r="H926" s="224"/>
      <c r="I926" s="224"/>
      <c r="J926" s="224"/>
      <c r="K926" s="224"/>
      <c r="L926" s="224"/>
      <c r="M926" s="224"/>
      <c r="N926" s="224"/>
      <c r="O926" s="224"/>
      <c r="P926" s="224"/>
      <c r="Q926" s="224"/>
      <c r="R926" s="224"/>
      <c r="S926" s="224"/>
      <c r="T926" s="224"/>
      <c r="U926" s="224"/>
      <c r="V926" s="224"/>
      <c r="W926" s="224"/>
      <c r="X926" s="224"/>
      <c r="Y926" s="224"/>
      <c r="Z926" s="224"/>
    </row>
    <row r="927" spans="1:26" ht="15.75" customHeight="1" x14ac:dyDescent="0.2">
      <c r="A927" s="224"/>
      <c r="B927" s="224"/>
      <c r="C927" s="224"/>
      <c r="D927" s="224"/>
      <c r="E927" s="224"/>
      <c r="F927" s="224"/>
      <c r="G927" s="224"/>
      <c r="H927" s="224"/>
      <c r="I927" s="224"/>
      <c r="J927" s="224"/>
      <c r="K927" s="224"/>
      <c r="L927" s="224"/>
      <c r="M927" s="224"/>
      <c r="N927" s="224"/>
      <c r="O927" s="224"/>
      <c r="P927" s="224"/>
      <c r="Q927" s="224"/>
      <c r="R927" s="224"/>
      <c r="S927" s="224"/>
      <c r="T927" s="224"/>
      <c r="U927" s="224"/>
      <c r="V927" s="224"/>
      <c r="W927" s="224"/>
      <c r="X927" s="224"/>
      <c r="Y927" s="224"/>
      <c r="Z927" s="224"/>
    </row>
    <row r="928" spans="1:26" ht="15.75" customHeight="1" x14ac:dyDescent="0.2">
      <c r="A928" s="224"/>
      <c r="B928" s="224"/>
      <c r="C928" s="224"/>
      <c r="D928" s="224"/>
      <c r="E928" s="224"/>
      <c r="F928" s="224"/>
      <c r="G928" s="224"/>
      <c r="H928" s="224"/>
      <c r="I928" s="224"/>
      <c r="J928" s="224"/>
      <c r="K928" s="224"/>
      <c r="L928" s="224"/>
      <c r="M928" s="224"/>
      <c r="N928" s="224"/>
      <c r="O928" s="224"/>
      <c r="P928" s="224"/>
      <c r="Q928" s="224"/>
      <c r="R928" s="224"/>
      <c r="S928" s="224"/>
      <c r="T928" s="224"/>
      <c r="U928" s="224"/>
      <c r="V928" s="224"/>
      <c r="W928" s="224"/>
      <c r="X928" s="224"/>
      <c r="Y928" s="224"/>
      <c r="Z928" s="224"/>
    </row>
    <row r="929" spans="1:26" ht="15.75" customHeight="1" x14ac:dyDescent="0.2">
      <c r="A929" s="224"/>
      <c r="B929" s="224"/>
      <c r="C929" s="224"/>
      <c r="D929" s="224"/>
      <c r="E929" s="224"/>
      <c r="F929" s="224"/>
      <c r="G929" s="224"/>
      <c r="H929" s="224"/>
      <c r="I929" s="224"/>
      <c r="J929" s="224"/>
      <c r="K929" s="224"/>
      <c r="L929" s="224"/>
      <c r="M929" s="224"/>
      <c r="N929" s="224"/>
      <c r="O929" s="224"/>
      <c r="P929" s="224"/>
      <c r="Q929" s="224"/>
      <c r="R929" s="224"/>
      <c r="S929" s="224"/>
      <c r="T929" s="224"/>
      <c r="U929" s="224"/>
      <c r="V929" s="224"/>
      <c r="W929" s="224"/>
      <c r="X929" s="224"/>
      <c r="Y929" s="224"/>
      <c r="Z929" s="224"/>
    </row>
    <row r="930" spans="1:26" ht="15.75" customHeight="1" x14ac:dyDescent="0.2">
      <c r="A930" s="224"/>
      <c r="B930" s="224"/>
      <c r="C930" s="224"/>
      <c r="D930" s="224"/>
      <c r="E930" s="224"/>
      <c r="F930" s="224"/>
      <c r="G930" s="224"/>
      <c r="H930" s="224"/>
      <c r="I930" s="224"/>
      <c r="J930" s="224"/>
      <c r="K930" s="224"/>
      <c r="L930" s="224"/>
      <c r="M930" s="224"/>
      <c r="N930" s="224"/>
      <c r="O930" s="224"/>
      <c r="P930" s="224"/>
      <c r="Q930" s="224"/>
      <c r="R930" s="224"/>
      <c r="S930" s="224"/>
      <c r="T930" s="224"/>
      <c r="U930" s="224"/>
      <c r="V930" s="224"/>
      <c r="W930" s="224"/>
      <c r="X930" s="224"/>
      <c r="Y930" s="224"/>
      <c r="Z930" s="224"/>
    </row>
    <row r="931" spans="1:26" ht="15.75" customHeight="1" x14ac:dyDescent="0.2">
      <c r="A931" s="224"/>
      <c r="B931" s="224"/>
      <c r="C931" s="224"/>
      <c r="D931" s="224"/>
      <c r="E931" s="224"/>
      <c r="F931" s="224"/>
      <c r="G931" s="224"/>
      <c r="H931" s="224"/>
      <c r="I931" s="224"/>
      <c r="J931" s="224"/>
      <c r="K931" s="224"/>
      <c r="L931" s="224"/>
      <c r="M931" s="224"/>
      <c r="N931" s="224"/>
      <c r="O931" s="224"/>
      <c r="P931" s="224"/>
      <c r="Q931" s="224"/>
      <c r="R931" s="224"/>
      <c r="S931" s="224"/>
      <c r="T931" s="224"/>
      <c r="U931" s="224"/>
      <c r="V931" s="224"/>
      <c r="W931" s="224"/>
      <c r="X931" s="224"/>
      <c r="Y931" s="224"/>
      <c r="Z931" s="224"/>
    </row>
    <row r="932" spans="1:26" ht="15.75" customHeight="1" x14ac:dyDescent="0.2">
      <c r="A932" s="224"/>
      <c r="B932" s="224"/>
      <c r="C932" s="224"/>
      <c r="D932" s="224"/>
      <c r="E932" s="224"/>
      <c r="F932" s="224"/>
      <c r="G932" s="224"/>
      <c r="H932" s="224"/>
      <c r="I932" s="224"/>
      <c r="J932" s="224"/>
      <c r="K932" s="224"/>
      <c r="L932" s="224"/>
      <c r="M932" s="224"/>
      <c r="N932" s="224"/>
      <c r="O932" s="224"/>
      <c r="P932" s="224"/>
      <c r="Q932" s="224"/>
      <c r="R932" s="224"/>
      <c r="S932" s="224"/>
      <c r="T932" s="224"/>
      <c r="U932" s="224"/>
      <c r="V932" s="224"/>
      <c r="W932" s="224"/>
      <c r="X932" s="224"/>
      <c r="Y932" s="224"/>
      <c r="Z932" s="224"/>
    </row>
    <row r="933" spans="1:26" ht="15.75" customHeight="1" x14ac:dyDescent="0.2">
      <c r="A933" s="224"/>
      <c r="B933" s="224"/>
      <c r="C933" s="224"/>
      <c r="D933" s="224"/>
      <c r="E933" s="224"/>
      <c r="F933" s="224"/>
      <c r="G933" s="224"/>
      <c r="H933" s="224"/>
      <c r="I933" s="224"/>
      <c r="J933" s="224"/>
      <c r="K933" s="224"/>
      <c r="L933" s="224"/>
      <c r="M933" s="224"/>
      <c r="N933" s="224"/>
      <c r="O933" s="224"/>
      <c r="P933" s="224"/>
      <c r="Q933" s="224"/>
      <c r="R933" s="224"/>
      <c r="S933" s="224"/>
      <c r="T933" s="224"/>
      <c r="U933" s="224"/>
      <c r="V933" s="224"/>
      <c r="W933" s="224"/>
      <c r="X933" s="224"/>
      <c r="Y933" s="224"/>
      <c r="Z933" s="224"/>
    </row>
    <row r="934" spans="1:26" ht="15.75" customHeight="1" x14ac:dyDescent="0.2">
      <c r="A934" s="224"/>
      <c r="B934" s="224"/>
      <c r="C934" s="224"/>
      <c r="D934" s="224"/>
      <c r="E934" s="224"/>
      <c r="F934" s="224"/>
      <c r="G934" s="224"/>
      <c r="H934" s="224"/>
      <c r="I934" s="224"/>
      <c r="J934" s="224"/>
      <c r="K934" s="224"/>
      <c r="L934" s="224"/>
      <c r="M934" s="224"/>
      <c r="N934" s="224"/>
      <c r="O934" s="224"/>
      <c r="P934" s="224"/>
      <c r="Q934" s="224"/>
      <c r="R934" s="224"/>
      <c r="S934" s="224"/>
      <c r="T934" s="224"/>
      <c r="U934" s="224"/>
      <c r="V934" s="224"/>
      <c r="W934" s="224"/>
      <c r="X934" s="224"/>
      <c r="Y934" s="224"/>
      <c r="Z934" s="224"/>
    </row>
    <row r="935" spans="1:26" ht="15.75" customHeight="1" x14ac:dyDescent="0.2">
      <c r="A935" s="224"/>
      <c r="B935" s="224"/>
      <c r="C935" s="224"/>
      <c r="D935" s="224"/>
      <c r="E935" s="224"/>
      <c r="F935" s="224"/>
      <c r="G935" s="224"/>
      <c r="H935" s="224"/>
      <c r="I935" s="224"/>
      <c r="J935" s="224"/>
      <c r="K935" s="224"/>
      <c r="L935" s="224"/>
      <c r="M935" s="224"/>
      <c r="N935" s="224"/>
      <c r="O935" s="224"/>
      <c r="P935" s="224"/>
      <c r="Q935" s="224"/>
      <c r="R935" s="224"/>
      <c r="S935" s="224"/>
      <c r="T935" s="224"/>
      <c r="U935" s="224"/>
      <c r="V935" s="224"/>
      <c r="W935" s="224"/>
      <c r="X935" s="224"/>
      <c r="Y935" s="224"/>
      <c r="Z935" s="224"/>
    </row>
    <row r="936" spans="1:26" ht="15.75" customHeight="1" x14ac:dyDescent="0.2">
      <c r="A936" s="224"/>
      <c r="B936" s="224"/>
      <c r="C936" s="224"/>
      <c r="D936" s="224"/>
      <c r="E936" s="224"/>
      <c r="F936" s="224"/>
      <c r="G936" s="224"/>
      <c r="H936" s="224"/>
      <c r="I936" s="224"/>
      <c r="J936" s="224"/>
      <c r="K936" s="224"/>
      <c r="L936" s="224"/>
      <c r="M936" s="224"/>
      <c r="N936" s="224"/>
      <c r="O936" s="224"/>
      <c r="P936" s="224"/>
      <c r="Q936" s="224"/>
      <c r="R936" s="224"/>
      <c r="S936" s="224"/>
      <c r="T936" s="224"/>
      <c r="U936" s="224"/>
      <c r="V936" s="224"/>
      <c r="W936" s="224"/>
      <c r="X936" s="224"/>
      <c r="Y936" s="224"/>
      <c r="Z936" s="224"/>
    </row>
    <row r="937" spans="1:26" ht="15.75" customHeight="1" x14ac:dyDescent="0.2">
      <c r="A937" s="224"/>
      <c r="B937" s="224"/>
      <c r="C937" s="224"/>
      <c r="D937" s="224"/>
      <c r="E937" s="224"/>
      <c r="F937" s="224"/>
      <c r="G937" s="224"/>
      <c r="H937" s="224"/>
      <c r="I937" s="224"/>
      <c r="J937" s="224"/>
      <c r="K937" s="224"/>
      <c r="L937" s="224"/>
      <c r="M937" s="224"/>
      <c r="N937" s="224"/>
      <c r="O937" s="224"/>
      <c r="P937" s="224"/>
      <c r="Q937" s="224"/>
      <c r="R937" s="224"/>
      <c r="S937" s="224"/>
      <c r="T937" s="224"/>
      <c r="U937" s="224"/>
      <c r="V937" s="224"/>
      <c r="W937" s="224"/>
      <c r="X937" s="224"/>
      <c r="Y937" s="224"/>
      <c r="Z937" s="224"/>
    </row>
    <row r="938" spans="1:26" ht="15.75" customHeight="1" x14ac:dyDescent="0.2">
      <c r="A938" s="224"/>
      <c r="B938" s="224"/>
      <c r="C938" s="224"/>
      <c r="D938" s="224"/>
      <c r="E938" s="224"/>
      <c r="F938" s="224"/>
      <c r="G938" s="224"/>
      <c r="H938" s="224"/>
      <c r="I938" s="224"/>
      <c r="J938" s="224"/>
      <c r="K938" s="224"/>
      <c r="L938" s="224"/>
      <c r="M938" s="224"/>
      <c r="N938" s="224"/>
      <c r="O938" s="224"/>
      <c r="P938" s="224"/>
      <c r="Q938" s="224"/>
      <c r="R938" s="224"/>
      <c r="S938" s="224"/>
      <c r="T938" s="224"/>
      <c r="U938" s="224"/>
      <c r="V938" s="224"/>
      <c r="W938" s="224"/>
      <c r="X938" s="224"/>
      <c r="Y938" s="224"/>
      <c r="Z938" s="224"/>
    </row>
    <row r="939" spans="1:26" ht="15.75" customHeight="1" x14ac:dyDescent="0.2">
      <c r="A939" s="224"/>
      <c r="B939" s="224"/>
      <c r="C939" s="224"/>
      <c r="D939" s="224"/>
      <c r="E939" s="224"/>
      <c r="F939" s="224"/>
      <c r="G939" s="224"/>
      <c r="H939" s="224"/>
      <c r="I939" s="224"/>
      <c r="J939" s="224"/>
      <c r="K939" s="224"/>
      <c r="L939" s="224"/>
      <c r="M939" s="224"/>
      <c r="N939" s="224"/>
      <c r="O939" s="224"/>
      <c r="P939" s="224"/>
      <c r="Q939" s="224"/>
      <c r="R939" s="224"/>
      <c r="S939" s="224"/>
      <c r="T939" s="224"/>
      <c r="U939" s="224"/>
      <c r="V939" s="224"/>
      <c r="W939" s="224"/>
      <c r="X939" s="224"/>
      <c r="Y939" s="224"/>
      <c r="Z939" s="224"/>
    </row>
    <row r="940" spans="1:26" ht="15.75" customHeight="1" x14ac:dyDescent="0.2">
      <c r="A940" s="224"/>
      <c r="B940" s="224"/>
      <c r="C940" s="224"/>
      <c r="D940" s="224"/>
      <c r="E940" s="224"/>
      <c r="F940" s="224"/>
      <c r="G940" s="224"/>
      <c r="H940" s="224"/>
      <c r="I940" s="224"/>
      <c r="J940" s="224"/>
      <c r="K940" s="224"/>
      <c r="L940" s="224"/>
      <c r="M940" s="224"/>
      <c r="N940" s="224"/>
      <c r="O940" s="224"/>
      <c r="P940" s="224"/>
      <c r="Q940" s="224"/>
      <c r="R940" s="224"/>
      <c r="S940" s="224"/>
      <c r="T940" s="224"/>
      <c r="U940" s="224"/>
      <c r="V940" s="224"/>
      <c r="W940" s="224"/>
      <c r="X940" s="224"/>
      <c r="Y940" s="224"/>
      <c r="Z940" s="224"/>
    </row>
    <row r="941" spans="1:26" ht="15.75" customHeight="1" x14ac:dyDescent="0.2">
      <c r="A941" s="224"/>
      <c r="B941" s="224"/>
      <c r="C941" s="224"/>
      <c r="D941" s="224"/>
      <c r="E941" s="224"/>
      <c r="F941" s="224"/>
      <c r="G941" s="224"/>
      <c r="H941" s="224"/>
      <c r="I941" s="224"/>
      <c r="J941" s="224"/>
      <c r="K941" s="224"/>
      <c r="L941" s="224"/>
      <c r="M941" s="224"/>
      <c r="N941" s="224"/>
      <c r="O941" s="224"/>
      <c r="P941" s="224"/>
      <c r="Q941" s="224"/>
      <c r="R941" s="224"/>
      <c r="S941" s="224"/>
      <c r="T941" s="224"/>
      <c r="U941" s="224"/>
      <c r="V941" s="224"/>
      <c r="W941" s="224"/>
      <c r="X941" s="224"/>
      <c r="Y941" s="224"/>
      <c r="Z941" s="224"/>
    </row>
    <row r="942" spans="1:26" ht="15.75" customHeight="1" x14ac:dyDescent="0.2">
      <c r="A942" s="224"/>
      <c r="B942" s="224"/>
      <c r="C942" s="224"/>
      <c r="D942" s="224"/>
      <c r="E942" s="224"/>
      <c r="F942" s="224"/>
      <c r="G942" s="224"/>
      <c r="H942" s="224"/>
      <c r="I942" s="224"/>
      <c r="J942" s="224"/>
      <c r="K942" s="224"/>
      <c r="L942" s="224"/>
      <c r="M942" s="224"/>
      <c r="N942" s="224"/>
      <c r="O942" s="224"/>
      <c r="P942" s="224"/>
      <c r="Q942" s="224"/>
      <c r="R942" s="224"/>
      <c r="S942" s="224"/>
      <c r="T942" s="224"/>
      <c r="U942" s="224"/>
      <c r="V942" s="224"/>
      <c r="W942" s="224"/>
      <c r="X942" s="224"/>
      <c r="Y942" s="224"/>
      <c r="Z942" s="224"/>
    </row>
    <row r="943" spans="1:26" ht="15.75" customHeight="1" x14ac:dyDescent="0.2">
      <c r="A943" s="224"/>
      <c r="B943" s="224"/>
      <c r="C943" s="224"/>
      <c r="D943" s="224"/>
      <c r="E943" s="224"/>
      <c r="F943" s="224"/>
      <c r="G943" s="224"/>
      <c r="H943" s="224"/>
      <c r="I943" s="224"/>
      <c r="J943" s="224"/>
      <c r="K943" s="224"/>
      <c r="L943" s="224"/>
      <c r="M943" s="224"/>
      <c r="N943" s="224"/>
      <c r="O943" s="224"/>
      <c r="P943" s="224"/>
      <c r="Q943" s="224"/>
      <c r="R943" s="224"/>
      <c r="S943" s="224"/>
      <c r="T943" s="224"/>
      <c r="U943" s="224"/>
      <c r="V943" s="224"/>
      <c r="W943" s="224"/>
      <c r="X943" s="224"/>
      <c r="Y943" s="224"/>
      <c r="Z943" s="224"/>
    </row>
    <row r="944" spans="1:26" ht="15.75" customHeight="1" x14ac:dyDescent="0.2">
      <c r="A944" s="224"/>
      <c r="B944" s="224"/>
      <c r="C944" s="224"/>
      <c r="D944" s="224"/>
      <c r="E944" s="224"/>
      <c r="F944" s="224"/>
      <c r="G944" s="224"/>
      <c r="H944" s="224"/>
      <c r="I944" s="224"/>
      <c r="J944" s="224"/>
      <c r="K944" s="224"/>
      <c r="L944" s="224"/>
      <c r="M944" s="224"/>
      <c r="N944" s="224"/>
      <c r="O944" s="224"/>
      <c r="P944" s="224"/>
      <c r="Q944" s="224"/>
      <c r="R944" s="224"/>
      <c r="S944" s="224"/>
      <c r="T944" s="224"/>
      <c r="U944" s="224"/>
      <c r="V944" s="224"/>
      <c r="W944" s="224"/>
      <c r="X944" s="224"/>
      <c r="Y944" s="224"/>
      <c r="Z944" s="224"/>
    </row>
    <row r="945" spans="1:26" ht="15.75" customHeight="1" x14ac:dyDescent="0.2">
      <c r="A945" s="224"/>
      <c r="B945" s="224"/>
      <c r="C945" s="224"/>
      <c r="D945" s="224"/>
      <c r="E945" s="224"/>
      <c r="F945" s="224"/>
      <c r="G945" s="224"/>
      <c r="H945" s="224"/>
      <c r="I945" s="224"/>
      <c r="J945" s="224"/>
      <c r="K945" s="224"/>
      <c r="L945" s="224"/>
      <c r="M945" s="224"/>
      <c r="N945" s="224"/>
      <c r="O945" s="224"/>
      <c r="P945" s="224"/>
      <c r="Q945" s="224"/>
      <c r="R945" s="224"/>
      <c r="S945" s="224"/>
      <c r="T945" s="224"/>
      <c r="U945" s="224"/>
      <c r="V945" s="224"/>
      <c r="W945" s="224"/>
      <c r="X945" s="224"/>
      <c r="Y945" s="224"/>
      <c r="Z945" s="224"/>
    </row>
    <row r="946" spans="1:26" ht="15.75" customHeight="1" x14ac:dyDescent="0.2">
      <c r="A946" s="224"/>
      <c r="B946" s="224"/>
      <c r="C946" s="224"/>
      <c r="D946" s="224"/>
      <c r="E946" s="224"/>
      <c r="F946" s="224"/>
      <c r="G946" s="224"/>
      <c r="H946" s="224"/>
      <c r="I946" s="224"/>
      <c r="J946" s="224"/>
      <c r="K946" s="224"/>
      <c r="L946" s="224"/>
      <c r="M946" s="224"/>
      <c r="N946" s="224"/>
      <c r="O946" s="224"/>
      <c r="P946" s="224"/>
      <c r="Q946" s="224"/>
      <c r="R946" s="224"/>
      <c r="S946" s="224"/>
      <c r="T946" s="224"/>
      <c r="U946" s="224"/>
      <c r="V946" s="224"/>
      <c r="W946" s="224"/>
      <c r="X946" s="224"/>
      <c r="Y946" s="224"/>
      <c r="Z946" s="224"/>
    </row>
    <row r="947" spans="1:26" ht="15.75" customHeight="1" x14ac:dyDescent="0.2">
      <c r="A947" s="224"/>
      <c r="B947" s="224"/>
      <c r="C947" s="224"/>
      <c r="D947" s="224"/>
      <c r="E947" s="224"/>
      <c r="F947" s="224"/>
      <c r="G947" s="224"/>
      <c r="H947" s="224"/>
      <c r="I947" s="224"/>
      <c r="J947" s="224"/>
      <c r="K947" s="224"/>
      <c r="L947" s="224"/>
      <c r="M947" s="224"/>
      <c r="N947" s="224"/>
      <c r="O947" s="224"/>
      <c r="P947" s="224"/>
      <c r="Q947" s="224"/>
      <c r="R947" s="224"/>
      <c r="S947" s="224"/>
      <c r="T947" s="224"/>
      <c r="U947" s="224"/>
      <c r="V947" s="224"/>
      <c r="W947" s="224"/>
      <c r="X947" s="224"/>
      <c r="Y947" s="224"/>
      <c r="Z947" s="224"/>
    </row>
    <row r="948" spans="1:26" ht="15.75" customHeight="1" x14ac:dyDescent="0.2">
      <c r="A948" s="224"/>
      <c r="B948" s="224"/>
      <c r="C948" s="224"/>
      <c r="D948" s="224"/>
      <c r="E948" s="224"/>
      <c r="F948" s="224"/>
      <c r="G948" s="224"/>
      <c r="H948" s="224"/>
      <c r="I948" s="224"/>
      <c r="J948" s="224"/>
      <c r="K948" s="224"/>
      <c r="L948" s="224"/>
      <c r="M948" s="224"/>
      <c r="N948" s="224"/>
      <c r="O948" s="224"/>
      <c r="P948" s="224"/>
      <c r="Q948" s="224"/>
      <c r="R948" s="224"/>
      <c r="S948" s="224"/>
      <c r="T948" s="224"/>
      <c r="U948" s="224"/>
      <c r="V948" s="224"/>
      <c r="W948" s="224"/>
      <c r="X948" s="224"/>
      <c r="Y948" s="224"/>
      <c r="Z948" s="224"/>
    </row>
    <row r="949" spans="1:26" ht="15.75" customHeight="1" x14ac:dyDescent="0.2">
      <c r="A949" s="224"/>
      <c r="B949" s="224"/>
      <c r="C949" s="224"/>
      <c r="D949" s="224"/>
      <c r="E949" s="224"/>
      <c r="F949" s="224"/>
      <c r="G949" s="224"/>
      <c r="H949" s="224"/>
      <c r="I949" s="224"/>
      <c r="J949" s="224"/>
      <c r="K949" s="224"/>
      <c r="L949" s="224"/>
      <c r="M949" s="224"/>
      <c r="N949" s="224"/>
      <c r="O949" s="224"/>
      <c r="P949" s="224"/>
      <c r="Q949" s="224"/>
      <c r="R949" s="224"/>
      <c r="S949" s="224"/>
      <c r="T949" s="224"/>
      <c r="U949" s="224"/>
      <c r="V949" s="224"/>
      <c r="W949" s="224"/>
      <c r="X949" s="224"/>
      <c r="Y949" s="224"/>
      <c r="Z949" s="224"/>
    </row>
    <row r="950" spans="1:26" ht="15.75" customHeight="1" x14ac:dyDescent="0.2">
      <c r="A950" s="224"/>
      <c r="B950" s="224"/>
      <c r="C950" s="224"/>
      <c r="D950" s="224"/>
      <c r="E950" s="224"/>
      <c r="F950" s="224"/>
      <c r="G950" s="224"/>
      <c r="H950" s="224"/>
      <c r="I950" s="224"/>
      <c r="J950" s="224"/>
      <c r="K950" s="224"/>
      <c r="L950" s="224"/>
      <c r="M950" s="224"/>
      <c r="N950" s="224"/>
      <c r="O950" s="224"/>
      <c r="P950" s="224"/>
      <c r="Q950" s="224"/>
      <c r="R950" s="224"/>
      <c r="S950" s="224"/>
      <c r="T950" s="224"/>
      <c r="U950" s="224"/>
      <c r="V950" s="224"/>
      <c r="W950" s="224"/>
      <c r="X950" s="224"/>
      <c r="Y950" s="224"/>
      <c r="Z950" s="224"/>
    </row>
    <row r="951" spans="1:26" ht="15.75" customHeight="1" x14ac:dyDescent="0.2">
      <c r="A951" s="224"/>
      <c r="B951" s="224"/>
      <c r="C951" s="224"/>
      <c r="D951" s="224"/>
      <c r="E951" s="224"/>
      <c r="F951" s="224"/>
      <c r="G951" s="224"/>
      <c r="H951" s="224"/>
      <c r="I951" s="224"/>
      <c r="J951" s="224"/>
      <c r="K951" s="224"/>
      <c r="L951" s="224"/>
      <c r="M951" s="224"/>
      <c r="N951" s="224"/>
      <c r="O951" s="224"/>
      <c r="P951" s="224"/>
      <c r="Q951" s="224"/>
      <c r="R951" s="224"/>
      <c r="S951" s="224"/>
      <c r="T951" s="224"/>
      <c r="U951" s="224"/>
      <c r="V951" s="224"/>
      <c r="W951" s="224"/>
      <c r="X951" s="224"/>
      <c r="Y951" s="224"/>
      <c r="Z951" s="224"/>
    </row>
    <row r="952" spans="1:26" ht="15.75" customHeight="1" x14ac:dyDescent="0.2">
      <c r="A952" s="224"/>
      <c r="B952" s="224"/>
      <c r="C952" s="224"/>
      <c r="D952" s="224"/>
      <c r="E952" s="224"/>
      <c r="F952" s="224"/>
      <c r="G952" s="224"/>
      <c r="H952" s="224"/>
      <c r="I952" s="224"/>
      <c r="J952" s="224"/>
      <c r="K952" s="224"/>
      <c r="L952" s="224"/>
      <c r="M952" s="224"/>
      <c r="N952" s="224"/>
      <c r="O952" s="224"/>
      <c r="P952" s="224"/>
      <c r="Q952" s="224"/>
      <c r="R952" s="224"/>
      <c r="S952" s="224"/>
      <c r="T952" s="224"/>
      <c r="U952" s="224"/>
      <c r="V952" s="224"/>
      <c r="W952" s="224"/>
      <c r="X952" s="224"/>
      <c r="Y952" s="224"/>
      <c r="Z952" s="224"/>
    </row>
    <row r="953" spans="1:26" ht="15.75" customHeight="1" x14ac:dyDescent="0.2">
      <c r="A953" s="224"/>
      <c r="B953" s="224"/>
      <c r="C953" s="224"/>
      <c r="D953" s="224"/>
      <c r="E953" s="224"/>
      <c r="F953" s="224"/>
      <c r="G953" s="224"/>
      <c r="H953" s="224"/>
      <c r="I953" s="224"/>
      <c r="J953" s="224"/>
      <c r="K953" s="224"/>
      <c r="L953" s="224"/>
      <c r="M953" s="224"/>
      <c r="N953" s="224"/>
      <c r="O953" s="224"/>
      <c r="P953" s="224"/>
      <c r="Q953" s="224"/>
      <c r="R953" s="224"/>
      <c r="S953" s="224"/>
      <c r="T953" s="224"/>
      <c r="U953" s="224"/>
      <c r="V953" s="224"/>
      <c r="W953" s="224"/>
      <c r="X953" s="224"/>
      <c r="Y953" s="224"/>
      <c r="Z953" s="224"/>
    </row>
    <row r="954" spans="1:26" ht="15.75" customHeight="1" x14ac:dyDescent="0.2">
      <c r="A954" s="224"/>
      <c r="B954" s="224"/>
      <c r="C954" s="224"/>
      <c r="D954" s="224"/>
      <c r="E954" s="224"/>
      <c r="F954" s="224"/>
      <c r="G954" s="224"/>
      <c r="H954" s="224"/>
      <c r="I954" s="224"/>
      <c r="J954" s="224"/>
      <c r="K954" s="224"/>
      <c r="L954" s="224"/>
      <c r="M954" s="224"/>
      <c r="N954" s="224"/>
      <c r="O954" s="224"/>
      <c r="P954" s="224"/>
      <c r="Q954" s="224"/>
      <c r="R954" s="224"/>
      <c r="S954" s="224"/>
      <c r="T954" s="224"/>
      <c r="U954" s="224"/>
      <c r="V954" s="224"/>
      <c r="W954" s="224"/>
      <c r="X954" s="224"/>
      <c r="Y954" s="224"/>
      <c r="Z954" s="224"/>
    </row>
    <row r="955" spans="1:26" ht="15.75" customHeight="1" x14ac:dyDescent="0.2">
      <c r="A955" s="224"/>
      <c r="B955" s="224"/>
      <c r="C955" s="224"/>
      <c r="D955" s="224"/>
      <c r="E955" s="224"/>
      <c r="F955" s="224"/>
      <c r="G955" s="224"/>
      <c r="H955" s="224"/>
      <c r="I955" s="224"/>
      <c r="J955" s="224"/>
      <c r="K955" s="224"/>
      <c r="L955" s="224"/>
      <c r="M955" s="224"/>
      <c r="N955" s="224"/>
      <c r="O955" s="224"/>
      <c r="P955" s="224"/>
      <c r="Q955" s="224"/>
      <c r="R955" s="224"/>
      <c r="S955" s="224"/>
      <c r="T955" s="224"/>
      <c r="U955" s="224"/>
      <c r="V955" s="224"/>
      <c r="W955" s="224"/>
      <c r="X955" s="224"/>
      <c r="Y955" s="224"/>
      <c r="Z955" s="224"/>
    </row>
    <row r="956" spans="1:26" ht="15.75" customHeight="1" x14ac:dyDescent="0.2">
      <c r="A956" s="224"/>
      <c r="B956" s="224"/>
      <c r="C956" s="224"/>
      <c r="D956" s="224"/>
      <c r="E956" s="224"/>
      <c r="F956" s="224"/>
      <c r="G956" s="224"/>
      <c r="H956" s="224"/>
      <c r="I956" s="224"/>
      <c r="J956" s="224"/>
      <c r="K956" s="224"/>
      <c r="L956" s="224"/>
      <c r="M956" s="224"/>
      <c r="N956" s="224"/>
      <c r="O956" s="224"/>
      <c r="P956" s="224"/>
      <c r="Q956" s="224"/>
      <c r="R956" s="224"/>
      <c r="S956" s="224"/>
      <c r="T956" s="224"/>
      <c r="U956" s="224"/>
      <c r="V956" s="224"/>
      <c r="W956" s="224"/>
      <c r="X956" s="224"/>
      <c r="Y956" s="224"/>
      <c r="Z956" s="224"/>
    </row>
    <row r="957" spans="1:26" ht="15.75" customHeight="1" x14ac:dyDescent="0.2">
      <c r="A957" s="224"/>
      <c r="B957" s="224"/>
      <c r="C957" s="224"/>
      <c r="D957" s="224"/>
      <c r="E957" s="224"/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  <c r="P957" s="224"/>
      <c r="Q957" s="224"/>
      <c r="R957" s="224"/>
      <c r="S957" s="224"/>
      <c r="T957" s="224"/>
      <c r="U957" s="224"/>
      <c r="V957" s="224"/>
      <c r="W957" s="224"/>
      <c r="X957" s="224"/>
      <c r="Y957" s="224"/>
      <c r="Z957" s="224"/>
    </row>
    <row r="958" spans="1:26" ht="15.75" customHeight="1" x14ac:dyDescent="0.2">
      <c r="A958" s="224"/>
      <c r="B958" s="224"/>
      <c r="C958" s="224"/>
      <c r="D958" s="224"/>
      <c r="E958" s="224"/>
      <c r="F958" s="224"/>
      <c r="G958" s="224"/>
      <c r="H958" s="224"/>
      <c r="I958" s="224"/>
      <c r="J958" s="224"/>
      <c r="K958" s="224"/>
      <c r="L958" s="224"/>
      <c r="M958" s="224"/>
      <c r="N958" s="224"/>
      <c r="O958" s="224"/>
      <c r="P958" s="224"/>
      <c r="Q958" s="224"/>
      <c r="R958" s="224"/>
      <c r="S958" s="224"/>
      <c r="T958" s="224"/>
      <c r="U958" s="224"/>
      <c r="V958" s="224"/>
      <c r="W958" s="224"/>
      <c r="X958" s="224"/>
      <c r="Y958" s="224"/>
      <c r="Z958" s="224"/>
    </row>
    <row r="959" spans="1:26" ht="15.75" customHeight="1" x14ac:dyDescent="0.2">
      <c r="A959" s="224"/>
      <c r="B959" s="224"/>
      <c r="C959" s="224"/>
      <c r="D959" s="224"/>
      <c r="E959" s="224"/>
      <c r="F959" s="224"/>
      <c r="G959" s="224"/>
      <c r="H959" s="224"/>
      <c r="I959" s="224"/>
      <c r="J959" s="224"/>
      <c r="K959" s="224"/>
      <c r="L959" s="224"/>
      <c r="M959" s="224"/>
      <c r="N959" s="224"/>
      <c r="O959" s="224"/>
      <c r="P959" s="224"/>
      <c r="Q959" s="224"/>
      <c r="R959" s="224"/>
      <c r="S959" s="224"/>
      <c r="T959" s="224"/>
      <c r="U959" s="224"/>
      <c r="V959" s="224"/>
      <c r="W959" s="224"/>
      <c r="X959" s="224"/>
      <c r="Y959" s="224"/>
      <c r="Z959" s="224"/>
    </row>
    <row r="960" spans="1:26" ht="15.75" customHeight="1" x14ac:dyDescent="0.2">
      <c r="A960" s="224"/>
      <c r="B960" s="224"/>
      <c r="C960" s="224"/>
      <c r="D960" s="224"/>
      <c r="E960" s="224"/>
      <c r="F960" s="224"/>
      <c r="G960" s="224"/>
      <c r="H960" s="224"/>
      <c r="I960" s="224"/>
      <c r="J960" s="224"/>
      <c r="K960" s="224"/>
      <c r="L960" s="224"/>
      <c r="M960" s="224"/>
      <c r="N960" s="224"/>
      <c r="O960" s="224"/>
      <c r="P960" s="224"/>
      <c r="Q960" s="224"/>
      <c r="R960" s="224"/>
      <c r="S960" s="224"/>
      <c r="T960" s="224"/>
      <c r="U960" s="224"/>
      <c r="V960" s="224"/>
      <c r="W960" s="224"/>
      <c r="X960" s="224"/>
      <c r="Y960" s="224"/>
      <c r="Z960" s="224"/>
    </row>
    <row r="961" spans="1:26" ht="15.75" customHeight="1" x14ac:dyDescent="0.2">
      <c r="A961" s="224"/>
      <c r="B961" s="224"/>
      <c r="C961" s="224"/>
      <c r="D961" s="224"/>
      <c r="E961" s="224"/>
      <c r="F961" s="224"/>
      <c r="G961" s="224"/>
      <c r="H961" s="224"/>
      <c r="I961" s="224"/>
      <c r="J961" s="224"/>
      <c r="K961" s="224"/>
      <c r="L961" s="224"/>
      <c r="M961" s="224"/>
      <c r="N961" s="224"/>
      <c r="O961" s="224"/>
      <c r="P961" s="224"/>
      <c r="Q961" s="224"/>
      <c r="R961" s="224"/>
      <c r="S961" s="224"/>
      <c r="T961" s="224"/>
      <c r="U961" s="224"/>
      <c r="V961" s="224"/>
      <c r="W961" s="224"/>
      <c r="X961" s="224"/>
      <c r="Y961" s="224"/>
      <c r="Z961" s="224"/>
    </row>
    <row r="962" spans="1:26" ht="15.75" customHeight="1" x14ac:dyDescent="0.2">
      <c r="A962" s="224"/>
      <c r="B962" s="224"/>
      <c r="C962" s="224"/>
      <c r="D962" s="224"/>
      <c r="E962" s="224"/>
      <c r="F962" s="224"/>
      <c r="G962" s="224"/>
      <c r="H962" s="224"/>
      <c r="I962" s="224"/>
      <c r="J962" s="224"/>
      <c r="K962" s="224"/>
      <c r="L962" s="224"/>
      <c r="M962" s="224"/>
      <c r="N962" s="224"/>
      <c r="O962" s="224"/>
      <c r="P962" s="224"/>
      <c r="Q962" s="224"/>
      <c r="R962" s="224"/>
      <c r="S962" s="224"/>
      <c r="T962" s="224"/>
      <c r="U962" s="224"/>
      <c r="V962" s="224"/>
      <c r="W962" s="224"/>
      <c r="X962" s="224"/>
      <c r="Y962" s="224"/>
      <c r="Z962" s="224"/>
    </row>
    <row r="963" spans="1:26" ht="15.75" customHeight="1" x14ac:dyDescent="0.2">
      <c r="A963" s="224"/>
      <c r="B963" s="224"/>
      <c r="C963" s="224"/>
      <c r="D963" s="224"/>
      <c r="E963" s="224"/>
      <c r="F963" s="224"/>
      <c r="G963" s="224"/>
      <c r="H963" s="224"/>
      <c r="I963" s="224"/>
      <c r="J963" s="224"/>
      <c r="K963" s="224"/>
      <c r="L963" s="224"/>
      <c r="M963" s="224"/>
      <c r="N963" s="224"/>
      <c r="O963" s="224"/>
      <c r="P963" s="224"/>
      <c r="Q963" s="224"/>
      <c r="R963" s="224"/>
      <c r="S963" s="224"/>
      <c r="T963" s="224"/>
      <c r="U963" s="224"/>
      <c r="V963" s="224"/>
      <c r="W963" s="224"/>
      <c r="X963" s="224"/>
      <c r="Y963" s="224"/>
      <c r="Z963" s="224"/>
    </row>
    <row r="964" spans="1:26" ht="15.75" customHeight="1" x14ac:dyDescent="0.2">
      <c r="A964" s="224"/>
      <c r="B964" s="224"/>
      <c r="C964" s="224"/>
      <c r="D964" s="224"/>
      <c r="E964" s="224"/>
      <c r="F964" s="224"/>
      <c r="G964" s="224"/>
      <c r="H964" s="224"/>
      <c r="I964" s="224"/>
      <c r="J964" s="224"/>
      <c r="K964" s="224"/>
      <c r="L964" s="224"/>
      <c r="M964" s="224"/>
      <c r="N964" s="224"/>
      <c r="O964" s="224"/>
      <c r="P964" s="224"/>
      <c r="Q964" s="224"/>
      <c r="R964" s="224"/>
      <c r="S964" s="224"/>
      <c r="T964" s="224"/>
      <c r="U964" s="224"/>
      <c r="V964" s="224"/>
      <c r="W964" s="224"/>
      <c r="X964" s="224"/>
      <c r="Y964" s="224"/>
      <c r="Z964" s="224"/>
    </row>
    <row r="965" spans="1:26" ht="15.75" customHeight="1" x14ac:dyDescent="0.2">
      <c r="A965" s="224"/>
      <c r="B965" s="224"/>
      <c r="C965" s="224"/>
      <c r="D965" s="224"/>
      <c r="E965" s="224"/>
      <c r="F965" s="224"/>
      <c r="G965" s="224"/>
      <c r="H965" s="224"/>
      <c r="I965" s="224"/>
      <c r="J965" s="224"/>
      <c r="K965" s="224"/>
      <c r="L965" s="224"/>
      <c r="M965" s="224"/>
      <c r="N965" s="224"/>
      <c r="O965" s="224"/>
      <c r="P965" s="224"/>
      <c r="Q965" s="224"/>
      <c r="R965" s="224"/>
      <c r="S965" s="224"/>
      <c r="T965" s="224"/>
      <c r="U965" s="224"/>
      <c r="V965" s="224"/>
      <c r="W965" s="224"/>
      <c r="X965" s="224"/>
      <c r="Y965" s="224"/>
      <c r="Z965" s="224"/>
    </row>
    <row r="966" spans="1:26" ht="15.75" customHeight="1" x14ac:dyDescent="0.2">
      <c r="A966" s="224"/>
      <c r="B966" s="224"/>
      <c r="C966" s="224"/>
      <c r="D966" s="224"/>
      <c r="E966" s="224"/>
      <c r="F966" s="224"/>
      <c r="G966" s="224"/>
      <c r="H966" s="224"/>
      <c r="I966" s="224"/>
      <c r="J966" s="224"/>
      <c r="K966" s="224"/>
      <c r="L966" s="224"/>
      <c r="M966" s="224"/>
      <c r="N966" s="224"/>
      <c r="O966" s="224"/>
      <c r="P966" s="224"/>
      <c r="Q966" s="224"/>
      <c r="R966" s="224"/>
      <c r="S966" s="224"/>
      <c r="T966" s="224"/>
      <c r="U966" s="224"/>
      <c r="V966" s="224"/>
      <c r="W966" s="224"/>
      <c r="X966" s="224"/>
      <c r="Y966" s="224"/>
      <c r="Z966" s="224"/>
    </row>
    <row r="967" spans="1:26" ht="15.75" customHeight="1" x14ac:dyDescent="0.2">
      <c r="A967" s="224"/>
      <c r="B967" s="224"/>
      <c r="C967" s="224"/>
      <c r="D967" s="224"/>
      <c r="E967" s="224"/>
      <c r="F967" s="224"/>
      <c r="G967" s="224"/>
      <c r="H967" s="224"/>
      <c r="I967" s="224"/>
      <c r="J967" s="224"/>
      <c r="K967" s="224"/>
      <c r="L967" s="224"/>
      <c r="M967" s="224"/>
      <c r="N967" s="224"/>
      <c r="O967" s="224"/>
      <c r="P967" s="224"/>
      <c r="Q967" s="224"/>
      <c r="R967" s="224"/>
      <c r="S967" s="224"/>
      <c r="T967" s="224"/>
      <c r="U967" s="224"/>
      <c r="V967" s="224"/>
      <c r="W967" s="224"/>
      <c r="X967" s="224"/>
      <c r="Y967" s="224"/>
      <c r="Z967" s="224"/>
    </row>
    <row r="968" spans="1:26" ht="15.75" customHeight="1" x14ac:dyDescent="0.2">
      <c r="A968" s="224"/>
      <c r="B968" s="224"/>
      <c r="C968" s="224"/>
      <c r="D968" s="224"/>
      <c r="E968" s="224"/>
      <c r="F968" s="224"/>
      <c r="G968" s="224"/>
      <c r="H968" s="224"/>
      <c r="I968" s="224"/>
      <c r="J968" s="224"/>
      <c r="K968" s="224"/>
      <c r="L968" s="224"/>
      <c r="M968" s="224"/>
      <c r="N968" s="224"/>
      <c r="O968" s="224"/>
      <c r="P968" s="224"/>
      <c r="Q968" s="224"/>
      <c r="R968" s="224"/>
      <c r="S968" s="224"/>
      <c r="T968" s="224"/>
      <c r="U968" s="224"/>
      <c r="V968" s="224"/>
      <c r="W968" s="224"/>
      <c r="X968" s="224"/>
      <c r="Y968" s="224"/>
      <c r="Z968" s="224"/>
    </row>
    <row r="969" spans="1:26" ht="15.75" customHeight="1" x14ac:dyDescent="0.2">
      <c r="A969" s="224"/>
      <c r="B969" s="224"/>
      <c r="C969" s="224"/>
      <c r="D969" s="224"/>
      <c r="E969" s="224"/>
      <c r="F969" s="224"/>
      <c r="G969" s="224"/>
      <c r="H969" s="224"/>
      <c r="I969" s="224"/>
      <c r="J969" s="224"/>
      <c r="K969" s="224"/>
      <c r="L969" s="224"/>
      <c r="M969" s="224"/>
      <c r="N969" s="224"/>
      <c r="O969" s="224"/>
      <c r="P969" s="224"/>
      <c r="Q969" s="224"/>
      <c r="R969" s="224"/>
      <c r="S969" s="224"/>
      <c r="T969" s="224"/>
      <c r="U969" s="224"/>
      <c r="V969" s="224"/>
      <c r="W969" s="224"/>
      <c r="X969" s="224"/>
      <c r="Y969" s="224"/>
      <c r="Z969" s="224"/>
    </row>
    <row r="970" spans="1:26" ht="15.75" customHeight="1" x14ac:dyDescent="0.2">
      <c r="A970" s="224"/>
      <c r="B970" s="224"/>
      <c r="C970" s="224"/>
      <c r="D970" s="224"/>
      <c r="E970" s="224"/>
      <c r="F970" s="224"/>
      <c r="G970" s="224"/>
      <c r="H970" s="224"/>
      <c r="I970" s="224"/>
      <c r="J970" s="224"/>
      <c r="K970" s="224"/>
      <c r="L970" s="224"/>
      <c r="M970" s="224"/>
      <c r="N970" s="224"/>
      <c r="O970" s="224"/>
      <c r="P970" s="224"/>
      <c r="Q970" s="224"/>
      <c r="R970" s="224"/>
      <c r="S970" s="224"/>
      <c r="T970" s="224"/>
      <c r="U970" s="224"/>
      <c r="V970" s="224"/>
      <c r="W970" s="224"/>
      <c r="X970" s="224"/>
      <c r="Y970" s="224"/>
      <c r="Z970" s="224"/>
    </row>
    <row r="971" spans="1:26" ht="15.75" customHeight="1" x14ac:dyDescent="0.2">
      <c r="A971" s="224"/>
      <c r="B971" s="224"/>
      <c r="C971" s="224"/>
      <c r="D971" s="224"/>
      <c r="E971" s="224"/>
      <c r="F971" s="224"/>
      <c r="G971" s="224"/>
      <c r="H971" s="224"/>
      <c r="I971" s="224"/>
      <c r="J971" s="224"/>
      <c r="K971" s="224"/>
      <c r="L971" s="224"/>
      <c r="M971" s="224"/>
      <c r="N971" s="224"/>
      <c r="O971" s="224"/>
      <c r="P971" s="224"/>
      <c r="Q971" s="224"/>
      <c r="R971" s="224"/>
      <c r="S971" s="224"/>
      <c r="T971" s="224"/>
      <c r="U971" s="224"/>
      <c r="V971" s="224"/>
      <c r="W971" s="224"/>
      <c r="X971" s="224"/>
      <c r="Y971" s="224"/>
      <c r="Z971" s="224"/>
    </row>
    <row r="972" spans="1:26" ht="15.75" customHeight="1" x14ac:dyDescent="0.2">
      <c r="A972" s="224"/>
      <c r="B972" s="224"/>
      <c r="C972" s="224"/>
      <c r="D972" s="224"/>
      <c r="E972" s="224"/>
      <c r="F972" s="224"/>
      <c r="G972" s="224"/>
      <c r="H972" s="224"/>
      <c r="I972" s="224"/>
      <c r="J972" s="224"/>
      <c r="K972" s="224"/>
      <c r="L972" s="224"/>
      <c r="M972" s="224"/>
      <c r="N972" s="224"/>
      <c r="O972" s="224"/>
      <c r="P972" s="224"/>
      <c r="Q972" s="224"/>
      <c r="R972" s="224"/>
      <c r="S972" s="224"/>
      <c r="T972" s="224"/>
      <c r="U972" s="224"/>
      <c r="V972" s="224"/>
      <c r="W972" s="224"/>
      <c r="X972" s="224"/>
      <c r="Y972" s="224"/>
      <c r="Z972" s="224"/>
    </row>
    <row r="973" spans="1:26" ht="15.75" customHeight="1" x14ac:dyDescent="0.2">
      <c r="A973" s="224"/>
      <c r="B973" s="224"/>
      <c r="C973" s="224"/>
      <c r="D973" s="224"/>
      <c r="E973" s="224"/>
      <c r="F973" s="224"/>
      <c r="G973" s="224"/>
      <c r="H973" s="224"/>
      <c r="I973" s="224"/>
      <c r="J973" s="224"/>
      <c r="K973" s="224"/>
      <c r="L973" s="224"/>
      <c r="M973" s="224"/>
      <c r="N973" s="224"/>
      <c r="O973" s="224"/>
      <c r="P973" s="224"/>
      <c r="Q973" s="224"/>
      <c r="R973" s="224"/>
      <c r="S973" s="224"/>
      <c r="T973" s="224"/>
      <c r="U973" s="224"/>
      <c r="V973" s="224"/>
      <c r="W973" s="224"/>
      <c r="X973" s="224"/>
      <c r="Y973" s="224"/>
      <c r="Z973" s="224"/>
    </row>
    <row r="974" spans="1:26" ht="15.75" customHeight="1" x14ac:dyDescent="0.2">
      <c r="A974" s="224"/>
      <c r="B974" s="224"/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  <c r="Y974" s="224"/>
      <c r="Z974" s="224"/>
    </row>
    <row r="975" spans="1:26" ht="15.75" customHeight="1" x14ac:dyDescent="0.2">
      <c r="A975" s="224"/>
      <c r="B975" s="224"/>
      <c r="C975" s="224"/>
      <c r="D975" s="224"/>
      <c r="E975" s="224"/>
      <c r="F975" s="224"/>
      <c r="G975" s="224"/>
      <c r="H975" s="224"/>
      <c r="I975" s="224"/>
      <c r="J975" s="224"/>
      <c r="K975" s="224"/>
      <c r="L975" s="224"/>
      <c r="M975" s="224"/>
      <c r="N975" s="224"/>
      <c r="O975" s="224"/>
      <c r="P975" s="224"/>
      <c r="Q975" s="224"/>
      <c r="R975" s="224"/>
      <c r="S975" s="224"/>
      <c r="T975" s="224"/>
      <c r="U975" s="224"/>
      <c r="V975" s="224"/>
      <c r="W975" s="224"/>
      <c r="X975" s="224"/>
      <c r="Y975" s="224"/>
      <c r="Z975" s="224"/>
    </row>
    <row r="976" spans="1:26" ht="15.75" customHeight="1" x14ac:dyDescent="0.2">
      <c r="A976" s="224"/>
      <c r="B976" s="224"/>
      <c r="C976" s="224"/>
      <c r="D976" s="224"/>
      <c r="E976" s="224"/>
      <c r="F976" s="224"/>
      <c r="G976" s="224"/>
      <c r="H976" s="224"/>
      <c r="I976" s="224"/>
      <c r="J976" s="224"/>
      <c r="K976" s="224"/>
      <c r="L976" s="224"/>
      <c r="M976" s="224"/>
      <c r="N976" s="224"/>
      <c r="O976" s="224"/>
      <c r="P976" s="224"/>
      <c r="Q976" s="224"/>
      <c r="R976" s="224"/>
      <c r="S976" s="224"/>
      <c r="T976" s="224"/>
      <c r="U976" s="224"/>
      <c r="V976" s="224"/>
      <c r="W976" s="224"/>
      <c r="X976" s="224"/>
      <c r="Y976" s="224"/>
      <c r="Z976" s="224"/>
    </row>
    <row r="977" spans="1:26" ht="15.75" customHeight="1" x14ac:dyDescent="0.2">
      <c r="A977" s="224"/>
      <c r="B977" s="224"/>
      <c r="C977" s="224"/>
      <c r="D977" s="224"/>
      <c r="E977" s="224"/>
      <c r="F977" s="224"/>
      <c r="G977" s="224"/>
      <c r="H977" s="224"/>
      <c r="I977" s="224"/>
      <c r="J977" s="224"/>
      <c r="K977" s="224"/>
      <c r="L977" s="224"/>
      <c r="M977" s="224"/>
      <c r="N977" s="224"/>
      <c r="O977" s="224"/>
      <c r="P977" s="224"/>
      <c r="Q977" s="224"/>
      <c r="R977" s="224"/>
      <c r="S977" s="224"/>
      <c r="T977" s="224"/>
      <c r="U977" s="224"/>
      <c r="V977" s="224"/>
      <c r="W977" s="224"/>
      <c r="X977" s="224"/>
      <c r="Y977" s="224"/>
      <c r="Z977" s="224"/>
    </row>
    <row r="978" spans="1:26" ht="15.75" customHeight="1" x14ac:dyDescent="0.2">
      <c r="A978" s="224"/>
      <c r="B978" s="224"/>
      <c r="C978" s="224"/>
      <c r="D978" s="224"/>
      <c r="E978" s="224"/>
      <c r="F978" s="224"/>
      <c r="G978" s="224"/>
      <c r="H978" s="224"/>
      <c r="I978" s="224"/>
      <c r="J978" s="224"/>
      <c r="K978" s="224"/>
      <c r="L978" s="224"/>
      <c r="M978" s="224"/>
      <c r="N978" s="224"/>
      <c r="O978" s="224"/>
      <c r="P978" s="224"/>
      <c r="Q978" s="224"/>
      <c r="R978" s="224"/>
      <c r="S978" s="224"/>
      <c r="T978" s="224"/>
      <c r="U978" s="224"/>
      <c r="V978" s="224"/>
      <c r="W978" s="224"/>
      <c r="X978" s="224"/>
      <c r="Y978" s="224"/>
      <c r="Z978" s="224"/>
    </row>
    <row r="979" spans="1:26" ht="15.75" customHeight="1" x14ac:dyDescent="0.2">
      <c r="A979" s="224"/>
      <c r="B979" s="224"/>
      <c r="C979" s="224"/>
      <c r="D979" s="224"/>
      <c r="E979" s="224"/>
      <c r="F979" s="224"/>
      <c r="G979" s="224"/>
      <c r="H979" s="224"/>
      <c r="I979" s="224"/>
      <c r="J979" s="224"/>
      <c r="K979" s="224"/>
      <c r="L979" s="224"/>
      <c r="M979" s="224"/>
      <c r="N979" s="224"/>
      <c r="O979" s="224"/>
      <c r="P979" s="224"/>
      <c r="Q979" s="224"/>
      <c r="R979" s="224"/>
      <c r="S979" s="224"/>
      <c r="T979" s="224"/>
      <c r="U979" s="224"/>
      <c r="V979" s="224"/>
      <c r="W979" s="224"/>
      <c r="X979" s="224"/>
      <c r="Y979" s="224"/>
      <c r="Z979" s="224"/>
    </row>
    <row r="980" spans="1:26" ht="15.75" customHeight="1" x14ac:dyDescent="0.2">
      <c r="A980" s="224"/>
      <c r="B980" s="224"/>
      <c r="C980" s="224"/>
      <c r="D980" s="224"/>
      <c r="E980" s="224"/>
      <c r="F980" s="224"/>
      <c r="G980" s="224"/>
      <c r="H980" s="224"/>
      <c r="I980" s="224"/>
      <c r="J980" s="224"/>
      <c r="K980" s="224"/>
      <c r="L980" s="224"/>
      <c r="M980" s="224"/>
      <c r="N980" s="224"/>
      <c r="O980" s="224"/>
      <c r="P980" s="224"/>
      <c r="Q980" s="224"/>
      <c r="R980" s="224"/>
      <c r="S980" s="224"/>
      <c r="T980" s="224"/>
      <c r="U980" s="224"/>
      <c r="V980" s="224"/>
      <c r="W980" s="224"/>
      <c r="X980" s="224"/>
      <c r="Y980" s="224"/>
      <c r="Z980" s="224"/>
    </row>
    <row r="981" spans="1:26" ht="15.75" customHeight="1" x14ac:dyDescent="0.2">
      <c r="A981" s="224"/>
      <c r="B981" s="224"/>
      <c r="C981" s="224"/>
      <c r="D981" s="224"/>
      <c r="E981" s="224"/>
      <c r="F981" s="224"/>
      <c r="G981" s="224"/>
      <c r="H981" s="224"/>
      <c r="I981" s="224"/>
      <c r="J981" s="224"/>
      <c r="K981" s="224"/>
      <c r="L981" s="224"/>
      <c r="M981" s="224"/>
      <c r="N981" s="224"/>
      <c r="O981" s="224"/>
      <c r="P981" s="224"/>
      <c r="Q981" s="224"/>
      <c r="R981" s="224"/>
      <c r="S981" s="224"/>
      <c r="T981" s="224"/>
      <c r="U981" s="224"/>
      <c r="V981" s="224"/>
      <c r="W981" s="224"/>
      <c r="X981" s="224"/>
      <c r="Y981" s="224"/>
      <c r="Z981" s="224"/>
    </row>
    <row r="982" spans="1:26" ht="15.75" customHeight="1" x14ac:dyDescent="0.2">
      <c r="A982" s="224"/>
      <c r="B982" s="224"/>
      <c r="C982" s="224"/>
      <c r="D982" s="224"/>
      <c r="E982" s="224"/>
      <c r="F982" s="224"/>
      <c r="G982" s="224"/>
      <c r="H982" s="224"/>
      <c r="I982" s="224"/>
      <c r="J982" s="224"/>
      <c r="K982" s="224"/>
      <c r="L982" s="224"/>
      <c r="M982" s="224"/>
      <c r="N982" s="224"/>
      <c r="O982" s="224"/>
      <c r="P982" s="224"/>
      <c r="Q982" s="224"/>
      <c r="R982" s="224"/>
      <c r="S982" s="224"/>
      <c r="T982" s="224"/>
      <c r="U982" s="224"/>
      <c r="V982" s="224"/>
      <c r="W982" s="224"/>
      <c r="X982" s="224"/>
      <c r="Y982" s="224"/>
      <c r="Z982" s="224"/>
    </row>
    <row r="983" spans="1:26" ht="15.75" customHeight="1" x14ac:dyDescent="0.2">
      <c r="A983" s="224"/>
      <c r="B983" s="224"/>
      <c r="C983" s="224"/>
      <c r="D983" s="224"/>
      <c r="E983" s="224"/>
      <c r="F983" s="224"/>
      <c r="G983" s="224"/>
      <c r="H983" s="224"/>
      <c r="I983" s="224"/>
      <c r="J983" s="224"/>
      <c r="K983" s="224"/>
      <c r="L983" s="224"/>
      <c r="M983" s="224"/>
      <c r="N983" s="224"/>
      <c r="O983" s="224"/>
      <c r="P983" s="224"/>
      <c r="Q983" s="224"/>
      <c r="R983" s="224"/>
      <c r="S983" s="224"/>
      <c r="T983" s="224"/>
      <c r="U983" s="224"/>
      <c r="V983" s="224"/>
      <c r="W983" s="224"/>
      <c r="X983" s="224"/>
      <c r="Y983" s="224"/>
      <c r="Z983" s="224"/>
    </row>
    <row r="984" spans="1:26" ht="15.75" customHeight="1" x14ac:dyDescent="0.2">
      <c r="A984" s="224"/>
      <c r="B984" s="224"/>
      <c r="C984" s="224"/>
      <c r="D984" s="224"/>
      <c r="E984" s="224"/>
      <c r="F984" s="224"/>
      <c r="G984" s="224"/>
      <c r="H984" s="224"/>
      <c r="I984" s="224"/>
      <c r="J984" s="224"/>
      <c r="K984" s="224"/>
      <c r="L984" s="224"/>
      <c r="M984" s="224"/>
      <c r="N984" s="224"/>
      <c r="O984" s="224"/>
      <c r="P984" s="224"/>
      <c r="Q984" s="224"/>
      <c r="R984" s="224"/>
      <c r="S984" s="224"/>
      <c r="T984" s="224"/>
      <c r="U984" s="224"/>
      <c r="V984" s="224"/>
      <c r="W984" s="224"/>
      <c r="X984" s="224"/>
      <c r="Y984" s="224"/>
      <c r="Z984" s="224"/>
    </row>
    <row r="985" spans="1:26" ht="15.75" customHeight="1" x14ac:dyDescent="0.2">
      <c r="A985" s="224"/>
      <c r="B985" s="224"/>
      <c r="C985" s="224"/>
      <c r="D985" s="224"/>
      <c r="E985" s="224"/>
      <c r="F985" s="224"/>
      <c r="G985" s="224"/>
      <c r="H985" s="224"/>
      <c r="I985" s="224"/>
      <c r="J985" s="224"/>
      <c r="K985" s="224"/>
      <c r="L985" s="224"/>
      <c r="M985" s="224"/>
      <c r="N985" s="224"/>
      <c r="O985" s="224"/>
      <c r="P985" s="224"/>
      <c r="Q985" s="224"/>
      <c r="R985" s="224"/>
      <c r="S985" s="224"/>
      <c r="T985" s="224"/>
      <c r="U985" s="224"/>
      <c r="V985" s="224"/>
      <c r="W985" s="224"/>
      <c r="X985" s="224"/>
      <c r="Y985" s="224"/>
      <c r="Z985" s="224"/>
    </row>
    <row r="986" spans="1:26" ht="15.75" customHeight="1" x14ac:dyDescent="0.2">
      <c r="A986" s="224"/>
      <c r="B986" s="224"/>
      <c r="C986" s="224"/>
      <c r="D986" s="224"/>
      <c r="E986" s="224"/>
      <c r="F986" s="224"/>
      <c r="G986" s="224"/>
      <c r="H986" s="224"/>
      <c r="I986" s="224"/>
      <c r="J986" s="224"/>
      <c r="K986" s="224"/>
      <c r="L986" s="224"/>
      <c r="M986" s="224"/>
      <c r="N986" s="224"/>
      <c r="O986" s="224"/>
      <c r="P986" s="224"/>
      <c r="Q986" s="224"/>
      <c r="R986" s="224"/>
      <c r="S986" s="224"/>
      <c r="T986" s="224"/>
      <c r="U986" s="224"/>
      <c r="V986" s="224"/>
      <c r="W986" s="224"/>
      <c r="X986" s="224"/>
      <c r="Y986" s="224"/>
      <c r="Z986" s="224"/>
    </row>
    <row r="987" spans="1:26" ht="15.75" customHeight="1" x14ac:dyDescent="0.2">
      <c r="A987" s="224"/>
      <c r="B987" s="224"/>
      <c r="C987" s="224"/>
      <c r="D987" s="224"/>
      <c r="E987" s="224"/>
      <c r="F987" s="224"/>
      <c r="G987" s="224"/>
      <c r="H987" s="224"/>
      <c r="I987" s="224"/>
      <c r="J987" s="224"/>
      <c r="K987" s="224"/>
      <c r="L987" s="224"/>
      <c r="M987" s="224"/>
      <c r="N987" s="224"/>
      <c r="O987" s="224"/>
      <c r="P987" s="224"/>
      <c r="Q987" s="224"/>
      <c r="R987" s="224"/>
      <c r="S987" s="224"/>
      <c r="T987" s="224"/>
      <c r="U987" s="224"/>
      <c r="V987" s="224"/>
      <c r="W987" s="224"/>
      <c r="X987" s="224"/>
      <c r="Y987" s="224"/>
      <c r="Z987" s="224"/>
    </row>
    <row r="988" spans="1:26" ht="15.75" customHeight="1" x14ac:dyDescent="0.2">
      <c r="A988" s="224"/>
      <c r="B988" s="224"/>
      <c r="C988" s="224"/>
      <c r="D988" s="224"/>
      <c r="E988" s="224"/>
      <c r="F988" s="224"/>
      <c r="G988" s="224"/>
      <c r="H988" s="224"/>
      <c r="I988" s="224"/>
      <c r="J988" s="224"/>
      <c r="K988" s="224"/>
      <c r="L988" s="224"/>
      <c r="M988" s="224"/>
      <c r="N988" s="224"/>
      <c r="O988" s="224"/>
      <c r="P988" s="224"/>
      <c r="Q988" s="224"/>
      <c r="R988" s="224"/>
      <c r="S988" s="224"/>
      <c r="T988" s="224"/>
      <c r="U988" s="224"/>
      <c r="V988" s="224"/>
      <c r="W988" s="224"/>
      <c r="X988" s="224"/>
      <c r="Y988" s="224"/>
      <c r="Z988" s="224"/>
    </row>
    <row r="989" spans="1:26" ht="15.75" customHeight="1" x14ac:dyDescent="0.2">
      <c r="A989" s="224"/>
      <c r="B989" s="224"/>
      <c r="C989" s="224"/>
      <c r="D989" s="224"/>
      <c r="E989" s="224"/>
      <c r="F989" s="224"/>
      <c r="G989" s="224"/>
      <c r="H989" s="224"/>
      <c r="I989" s="224"/>
      <c r="J989" s="224"/>
      <c r="K989" s="224"/>
      <c r="L989" s="224"/>
      <c r="M989" s="224"/>
      <c r="N989" s="224"/>
      <c r="O989" s="224"/>
      <c r="P989" s="224"/>
      <c r="Q989" s="224"/>
      <c r="R989" s="224"/>
      <c r="S989" s="224"/>
      <c r="T989" s="224"/>
      <c r="U989" s="224"/>
      <c r="V989" s="224"/>
      <c r="W989" s="224"/>
      <c r="X989" s="224"/>
      <c r="Y989" s="224"/>
      <c r="Z989" s="224"/>
    </row>
    <row r="990" spans="1:26" ht="15.75" customHeight="1" x14ac:dyDescent="0.2">
      <c r="A990" s="224"/>
      <c r="B990" s="224"/>
      <c r="C990" s="224"/>
      <c r="D990" s="224"/>
      <c r="E990" s="224"/>
      <c r="F990" s="224"/>
      <c r="G990" s="224"/>
      <c r="H990" s="224"/>
      <c r="I990" s="224"/>
      <c r="J990" s="224"/>
      <c r="K990" s="224"/>
      <c r="L990" s="224"/>
      <c r="M990" s="224"/>
      <c r="N990" s="224"/>
      <c r="O990" s="224"/>
      <c r="P990" s="224"/>
      <c r="Q990" s="224"/>
      <c r="R990" s="224"/>
      <c r="S990" s="224"/>
      <c r="T990" s="224"/>
      <c r="U990" s="224"/>
      <c r="V990" s="224"/>
      <c r="W990" s="224"/>
      <c r="X990" s="224"/>
      <c r="Y990" s="224"/>
      <c r="Z990" s="224"/>
    </row>
    <row r="991" spans="1:26" ht="15.75" customHeight="1" x14ac:dyDescent="0.2">
      <c r="A991" s="224"/>
      <c r="B991" s="224"/>
      <c r="C991" s="224"/>
      <c r="D991" s="224"/>
      <c r="E991" s="224"/>
      <c r="F991" s="224"/>
      <c r="G991" s="224"/>
      <c r="H991" s="224"/>
      <c r="I991" s="224"/>
      <c r="J991" s="224"/>
      <c r="K991" s="224"/>
      <c r="L991" s="224"/>
      <c r="M991" s="224"/>
      <c r="N991" s="224"/>
      <c r="O991" s="224"/>
      <c r="P991" s="224"/>
      <c r="Q991" s="224"/>
      <c r="R991" s="224"/>
      <c r="S991" s="224"/>
      <c r="T991" s="224"/>
      <c r="U991" s="224"/>
      <c r="V991" s="224"/>
      <c r="W991" s="224"/>
      <c r="X991" s="224"/>
      <c r="Y991" s="224"/>
      <c r="Z991" s="224"/>
    </row>
    <row r="992" spans="1:26" ht="15.75" customHeight="1" x14ac:dyDescent="0.2">
      <c r="A992" s="224"/>
      <c r="B992" s="224"/>
      <c r="C992" s="224"/>
      <c r="D992" s="224"/>
      <c r="E992" s="224"/>
      <c r="F992" s="224"/>
      <c r="G992" s="224"/>
      <c r="H992" s="224"/>
      <c r="I992" s="224"/>
      <c r="J992" s="224"/>
      <c r="K992" s="224"/>
      <c r="L992" s="224"/>
      <c r="M992" s="224"/>
      <c r="N992" s="224"/>
      <c r="O992" s="224"/>
      <c r="P992" s="224"/>
      <c r="Q992" s="224"/>
      <c r="R992" s="224"/>
      <c r="S992" s="224"/>
      <c r="T992" s="224"/>
      <c r="U992" s="224"/>
      <c r="V992" s="224"/>
      <c r="W992" s="224"/>
      <c r="X992" s="224"/>
      <c r="Y992" s="224"/>
      <c r="Z992" s="224"/>
    </row>
    <row r="993" spans="1:26" ht="15.75" customHeight="1" x14ac:dyDescent="0.2">
      <c r="A993" s="224"/>
      <c r="B993" s="224"/>
      <c r="C993" s="224"/>
      <c r="D993" s="224"/>
      <c r="E993" s="224"/>
      <c r="F993" s="224"/>
      <c r="G993" s="224"/>
      <c r="H993" s="224"/>
      <c r="I993" s="224"/>
      <c r="J993" s="224"/>
      <c r="K993" s="224"/>
      <c r="L993" s="224"/>
      <c r="M993" s="224"/>
      <c r="N993" s="224"/>
      <c r="O993" s="224"/>
      <c r="P993" s="224"/>
      <c r="Q993" s="224"/>
      <c r="R993" s="224"/>
      <c r="S993" s="224"/>
      <c r="T993" s="224"/>
      <c r="U993" s="224"/>
      <c r="V993" s="224"/>
      <c r="W993" s="224"/>
      <c r="X993" s="224"/>
      <c r="Y993" s="224"/>
      <c r="Z993" s="224"/>
    </row>
    <row r="994" spans="1:26" ht="15.75" customHeight="1" x14ac:dyDescent="0.2">
      <c r="A994" s="224"/>
      <c r="B994" s="224"/>
      <c r="C994" s="224"/>
      <c r="D994" s="224"/>
      <c r="E994" s="224"/>
      <c r="F994" s="224"/>
      <c r="G994" s="224"/>
      <c r="H994" s="224"/>
      <c r="I994" s="224"/>
      <c r="J994" s="224"/>
      <c r="K994" s="224"/>
      <c r="L994" s="224"/>
      <c r="M994" s="224"/>
      <c r="N994" s="224"/>
      <c r="O994" s="224"/>
      <c r="P994" s="224"/>
      <c r="Q994" s="224"/>
      <c r="R994" s="224"/>
      <c r="S994" s="224"/>
      <c r="T994" s="224"/>
      <c r="U994" s="224"/>
      <c r="V994" s="224"/>
      <c r="W994" s="224"/>
      <c r="X994" s="224"/>
      <c r="Y994" s="224"/>
      <c r="Z994" s="224"/>
    </row>
    <row r="995" spans="1:26" ht="15.75" customHeight="1" x14ac:dyDescent="0.2">
      <c r="A995" s="224"/>
      <c r="B995" s="224"/>
      <c r="C995" s="224"/>
      <c r="D995" s="224"/>
      <c r="E995" s="224"/>
      <c r="F995" s="224"/>
      <c r="G995" s="224"/>
      <c r="H995" s="224"/>
      <c r="I995" s="224"/>
      <c r="J995" s="224"/>
      <c r="K995" s="224"/>
      <c r="L995" s="224"/>
      <c r="M995" s="224"/>
      <c r="N995" s="224"/>
      <c r="O995" s="224"/>
      <c r="P995" s="224"/>
      <c r="Q995" s="224"/>
      <c r="R995" s="224"/>
      <c r="S995" s="224"/>
      <c r="T995" s="224"/>
      <c r="U995" s="224"/>
      <c r="V995" s="224"/>
      <c r="W995" s="224"/>
      <c r="X995" s="224"/>
      <c r="Y995" s="224"/>
      <c r="Z995" s="224"/>
    </row>
    <row r="996" spans="1:26" ht="15.75" customHeight="1" x14ac:dyDescent="0.2">
      <c r="A996" s="224"/>
      <c r="B996" s="224"/>
      <c r="C996" s="224"/>
      <c r="D996" s="224"/>
      <c r="E996" s="224"/>
      <c r="F996" s="224"/>
      <c r="G996" s="224"/>
      <c r="H996" s="224"/>
      <c r="I996" s="224"/>
      <c r="J996" s="224"/>
      <c r="K996" s="224"/>
      <c r="L996" s="224"/>
      <c r="M996" s="224"/>
      <c r="N996" s="224"/>
      <c r="O996" s="224"/>
      <c r="P996" s="224"/>
      <c r="Q996" s="224"/>
      <c r="R996" s="224"/>
      <c r="S996" s="224"/>
      <c r="T996" s="224"/>
      <c r="U996" s="224"/>
      <c r="V996" s="224"/>
      <c r="W996" s="224"/>
      <c r="X996" s="224"/>
      <c r="Y996" s="224"/>
      <c r="Z996" s="224"/>
    </row>
    <row r="997" spans="1:26" ht="15.75" customHeight="1" x14ac:dyDescent="0.2">
      <c r="A997" s="224"/>
      <c r="B997" s="224"/>
      <c r="C997" s="224"/>
      <c r="D997" s="224"/>
      <c r="E997" s="224"/>
      <c r="F997" s="224"/>
      <c r="G997" s="224"/>
      <c r="H997" s="224"/>
      <c r="I997" s="224"/>
      <c r="J997" s="224"/>
      <c r="K997" s="224"/>
      <c r="L997" s="224"/>
      <c r="M997" s="224"/>
      <c r="N997" s="224"/>
      <c r="O997" s="224"/>
      <c r="P997" s="224"/>
      <c r="Q997" s="224"/>
      <c r="R997" s="224"/>
      <c r="S997" s="224"/>
      <c r="T997" s="224"/>
      <c r="U997" s="224"/>
      <c r="V997" s="224"/>
      <c r="W997" s="224"/>
      <c r="X997" s="224"/>
      <c r="Y997" s="224"/>
      <c r="Z997" s="224"/>
    </row>
    <row r="998" spans="1:26" ht="15.75" customHeight="1" x14ac:dyDescent="0.2">
      <c r="A998" s="224"/>
      <c r="B998" s="224"/>
      <c r="C998" s="224"/>
      <c r="D998" s="224"/>
      <c r="E998" s="224"/>
      <c r="F998" s="224"/>
      <c r="G998" s="224"/>
      <c r="H998" s="224"/>
      <c r="I998" s="224"/>
      <c r="J998" s="224"/>
      <c r="K998" s="224"/>
      <c r="L998" s="224"/>
      <c r="M998" s="224"/>
      <c r="N998" s="224"/>
      <c r="O998" s="224"/>
      <c r="P998" s="224"/>
      <c r="Q998" s="224"/>
      <c r="R998" s="224"/>
      <c r="S998" s="224"/>
      <c r="T998" s="224"/>
      <c r="U998" s="224"/>
      <c r="V998" s="224"/>
      <c r="W998" s="224"/>
      <c r="X998" s="224"/>
      <c r="Y998" s="224"/>
      <c r="Z998" s="224"/>
    </row>
    <row r="999" spans="1:26" ht="15.75" customHeight="1" x14ac:dyDescent="0.2">
      <c r="A999" s="224"/>
      <c r="B999" s="224"/>
      <c r="C999" s="224"/>
      <c r="D999" s="224"/>
      <c r="E999" s="224"/>
      <c r="F999" s="224"/>
      <c r="G999" s="224"/>
      <c r="H999" s="224"/>
      <c r="I999" s="224"/>
      <c r="J999" s="224"/>
      <c r="K999" s="224"/>
      <c r="L999" s="224"/>
      <c r="M999" s="224"/>
      <c r="N999" s="224"/>
      <c r="O999" s="224"/>
      <c r="P999" s="224"/>
      <c r="Q999" s="224"/>
      <c r="R999" s="224"/>
      <c r="S999" s="224"/>
      <c r="T999" s="224"/>
      <c r="U999" s="224"/>
      <c r="V999" s="224"/>
      <c r="W999" s="224"/>
      <c r="X999" s="224"/>
      <c r="Y999" s="224"/>
      <c r="Z999" s="224"/>
    </row>
  </sheetData>
  <mergeCells count="18">
    <mergeCell ref="D36:M36"/>
    <mergeCell ref="O5:O6"/>
    <mergeCell ref="P5:P6"/>
    <mergeCell ref="Q5:T5"/>
    <mergeCell ref="A34:M34"/>
    <mergeCell ref="A35:M35"/>
    <mergeCell ref="A1:N1"/>
    <mergeCell ref="A4:N4"/>
    <mergeCell ref="A5:A6"/>
    <mergeCell ref="B5:B6"/>
    <mergeCell ref="C5:C6"/>
    <mergeCell ref="D5:D6"/>
    <mergeCell ref="E5:E6"/>
    <mergeCell ref="F5:J5"/>
    <mergeCell ref="K5:K6"/>
    <mergeCell ref="L5:L6"/>
    <mergeCell ref="M5:M6"/>
    <mergeCell ref="N5:N6"/>
  </mergeCells>
  <pageMargins left="0.25" right="0.25" top="0.75" bottom="0.75" header="0.511811023622047" footer="0.511811023622047"/>
  <pageSetup paperSize="9" fitToHeight="0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topLeftCell="A31" zoomScaleNormal="100" workbookViewId="0">
      <selection activeCell="I16" sqref="I16"/>
    </sheetView>
  </sheetViews>
  <sheetFormatPr defaultColWidth="12.5703125" defaultRowHeight="12.75" x14ac:dyDescent="0.2"/>
  <cols>
    <col min="1" max="1" width="14.7109375" style="1" customWidth="1"/>
    <col min="2" max="2" width="38" style="1" customWidth="1"/>
    <col min="3" max="3" width="10.85546875" style="1" customWidth="1"/>
    <col min="4" max="4" width="8.28515625" style="1" customWidth="1"/>
    <col min="5" max="5" width="12.7109375" style="1" customWidth="1"/>
    <col min="6" max="6" width="9.7109375" style="1" customWidth="1"/>
    <col min="7" max="7" width="24.28515625" style="1" hidden="1" customWidth="1"/>
    <col min="8" max="8" width="13.5703125" style="1" customWidth="1"/>
    <col min="9" max="9" width="13.140625" style="1" customWidth="1"/>
    <col min="10" max="10" width="13.28515625" style="1" customWidth="1"/>
    <col min="11" max="11" width="13" style="1" customWidth="1"/>
    <col min="12" max="12" width="8.5703125" style="1" customWidth="1"/>
    <col min="13" max="13" width="10.85546875" style="1" customWidth="1"/>
    <col min="14" max="29" width="8.5703125" style="1" customWidth="1"/>
  </cols>
  <sheetData>
    <row r="1" spans="1:29" x14ac:dyDescent="0.2">
      <c r="A1" s="2" t="s">
        <v>341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x14ac:dyDescent="0.2">
      <c r="A2" s="3" t="s">
        <v>342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15" x14ac:dyDescent="0.25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254"/>
      <c r="M4" s="509" t="s">
        <v>343</v>
      </c>
      <c r="N4" s="509"/>
      <c r="O4" s="509"/>
      <c r="P4" s="509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</row>
    <row r="5" spans="1:29" ht="60" x14ac:dyDescent="0.25">
      <c r="A5" s="229" t="s">
        <v>344</v>
      </c>
      <c r="B5" s="229" t="s">
        <v>345</v>
      </c>
      <c r="C5" s="229" t="s">
        <v>346</v>
      </c>
      <c r="D5" s="229" t="s">
        <v>347</v>
      </c>
      <c r="E5" s="229" t="s">
        <v>348</v>
      </c>
      <c r="F5" s="229" t="s">
        <v>349</v>
      </c>
      <c r="G5" s="229" t="s">
        <v>350</v>
      </c>
      <c r="H5" s="229" t="s">
        <v>351</v>
      </c>
      <c r="I5" s="229" t="s">
        <v>352</v>
      </c>
      <c r="J5" s="248" t="s">
        <v>353</v>
      </c>
      <c r="K5" s="248" t="s">
        <v>354</v>
      </c>
      <c r="L5" s="254"/>
      <c r="M5" s="103" t="s">
        <v>355</v>
      </c>
      <c r="N5" s="256" t="s">
        <v>356</v>
      </c>
      <c r="O5" s="256" t="s">
        <v>357</v>
      </c>
      <c r="P5" s="256" t="s">
        <v>358</v>
      </c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</row>
    <row r="6" spans="1:29" ht="210" x14ac:dyDescent="0.25">
      <c r="A6" s="532" t="s">
        <v>359</v>
      </c>
      <c r="B6" s="257" t="s">
        <v>360</v>
      </c>
      <c r="C6" s="258" t="s">
        <v>361</v>
      </c>
      <c r="D6" s="230" t="s">
        <v>362</v>
      </c>
      <c r="E6" s="230">
        <v>6</v>
      </c>
      <c r="F6" s="230">
        <v>1</v>
      </c>
      <c r="G6" s="259" t="s">
        <v>363</v>
      </c>
      <c r="H6" s="237">
        <f>M6</f>
        <v>34.659999999999997</v>
      </c>
      <c r="I6" s="237">
        <f>H6*F6</f>
        <v>34.659999999999997</v>
      </c>
      <c r="J6" s="537">
        <f>SUM(I6:I9)/6</f>
        <v>41.586666666666673</v>
      </c>
      <c r="K6" s="537">
        <f>J6*6</f>
        <v>249.52000000000004</v>
      </c>
      <c r="L6" s="254"/>
      <c r="M6" s="261">
        <v>34.659999999999997</v>
      </c>
      <c r="N6" s="262" t="s">
        <v>364</v>
      </c>
      <c r="O6" s="262">
        <v>0</v>
      </c>
      <c r="P6" s="262">
        <v>0</v>
      </c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</row>
    <row r="7" spans="1:29" ht="38.25" x14ac:dyDescent="0.25">
      <c r="A7" s="532"/>
      <c r="B7" s="263" t="s">
        <v>365</v>
      </c>
      <c r="C7" s="263" t="s">
        <v>366</v>
      </c>
      <c r="D7" s="264" t="s">
        <v>367</v>
      </c>
      <c r="E7" s="264">
        <v>6</v>
      </c>
      <c r="F7" s="230">
        <v>2</v>
      </c>
      <c r="G7" s="230" t="s">
        <v>368</v>
      </c>
      <c r="H7" s="237">
        <f>M7</f>
        <v>47.38</v>
      </c>
      <c r="I7" s="237">
        <f>H7*F7</f>
        <v>94.76</v>
      </c>
      <c r="J7" s="537"/>
      <c r="K7" s="537"/>
      <c r="L7" s="254"/>
      <c r="M7" s="265">
        <v>47.38</v>
      </c>
      <c r="N7" s="266" t="s">
        <v>364</v>
      </c>
      <c r="O7" s="266">
        <v>0</v>
      </c>
      <c r="P7" s="266">
        <v>0</v>
      </c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</row>
    <row r="8" spans="1:29" ht="75" x14ac:dyDescent="0.25">
      <c r="A8" s="532"/>
      <c r="B8" s="257" t="s">
        <v>369</v>
      </c>
      <c r="C8" s="230" t="s">
        <v>370</v>
      </c>
      <c r="D8" s="230" t="s">
        <v>367</v>
      </c>
      <c r="E8" s="230">
        <v>6</v>
      </c>
      <c r="F8" s="230">
        <v>2</v>
      </c>
      <c r="G8" s="230" t="s">
        <v>371</v>
      </c>
      <c r="H8" s="237">
        <f>M8</f>
        <v>13.92</v>
      </c>
      <c r="I8" s="237">
        <f>H8*F8</f>
        <v>27.84</v>
      </c>
      <c r="J8" s="537"/>
      <c r="K8" s="537"/>
      <c r="L8" s="254"/>
      <c r="M8" s="265">
        <v>13.92</v>
      </c>
      <c r="N8" s="266" t="s">
        <v>364</v>
      </c>
      <c r="O8" s="266"/>
      <c r="P8" s="266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</row>
    <row r="9" spans="1:29" ht="38.25" x14ac:dyDescent="0.25">
      <c r="A9" s="532"/>
      <c r="B9" s="263" t="s">
        <v>372</v>
      </c>
      <c r="C9" s="263" t="s">
        <v>373</v>
      </c>
      <c r="D9" s="264" t="s">
        <v>367</v>
      </c>
      <c r="E9" s="264">
        <v>6</v>
      </c>
      <c r="F9" s="230">
        <v>2</v>
      </c>
      <c r="G9" s="230" t="s">
        <v>374</v>
      </c>
      <c r="H9" s="237">
        <f>M9</f>
        <v>46.13</v>
      </c>
      <c r="I9" s="237">
        <f>H9*F9</f>
        <v>92.26</v>
      </c>
      <c r="J9" s="537"/>
      <c r="K9" s="537"/>
      <c r="L9" s="254"/>
      <c r="M9" s="265">
        <v>46.13</v>
      </c>
      <c r="N9" s="266">
        <v>58.5</v>
      </c>
      <c r="O9" s="266">
        <v>49.99</v>
      </c>
      <c r="P9" s="266">
        <v>29.9</v>
      </c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</row>
    <row r="10" spans="1:29" ht="15" x14ac:dyDescent="0.25">
      <c r="A10" s="538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254"/>
      <c r="M10" s="267"/>
      <c r="N10" s="267"/>
      <c r="O10" s="267"/>
      <c r="P10" s="267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</row>
    <row r="11" spans="1:29" ht="210" x14ac:dyDescent="0.25">
      <c r="A11" s="532" t="s">
        <v>375</v>
      </c>
      <c r="B11" s="257" t="s">
        <v>360</v>
      </c>
      <c r="C11" s="258" t="s">
        <v>361</v>
      </c>
      <c r="D11" s="230" t="s">
        <v>362</v>
      </c>
      <c r="E11" s="230">
        <v>6</v>
      </c>
      <c r="F11" s="230">
        <v>1</v>
      </c>
      <c r="G11" s="259" t="s">
        <v>363</v>
      </c>
      <c r="H11" s="237">
        <f>M11</f>
        <v>34.659999999999997</v>
      </c>
      <c r="I11" s="237">
        <f>H11*F11</f>
        <v>34.659999999999997</v>
      </c>
      <c r="J11" s="537">
        <f>SUM(I11:I14)/6</f>
        <v>41.576666666666675</v>
      </c>
      <c r="K11" s="537">
        <f>J11*6</f>
        <v>249.46000000000004</v>
      </c>
      <c r="L11" s="254"/>
      <c r="M11" s="261">
        <v>34.659999999999997</v>
      </c>
      <c r="N11" s="268" t="s">
        <v>364</v>
      </c>
      <c r="O11" s="268"/>
      <c r="P11" s="269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</row>
    <row r="12" spans="1:29" ht="38.25" x14ac:dyDescent="0.25">
      <c r="A12" s="532"/>
      <c r="B12" s="263" t="s">
        <v>365</v>
      </c>
      <c r="C12" s="263" t="s">
        <v>366</v>
      </c>
      <c r="D12" s="264" t="s">
        <v>367</v>
      </c>
      <c r="E12" s="264">
        <v>6</v>
      </c>
      <c r="F12" s="230">
        <v>2</v>
      </c>
      <c r="G12" s="230" t="s">
        <v>368</v>
      </c>
      <c r="H12" s="237">
        <f>M12</f>
        <v>47.38</v>
      </c>
      <c r="I12" s="237">
        <f>H12*F12</f>
        <v>94.76</v>
      </c>
      <c r="J12" s="537"/>
      <c r="K12" s="537"/>
      <c r="L12" s="254"/>
      <c r="M12" s="261">
        <v>47.38</v>
      </c>
      <c r="N12" s="268" t="s">
        <v>364</v>
      </c>
      <c r="O12" s="268">
        <v>0</v>
      </c>
      <c r="P12" s="268">
        <v>0</v>
      </c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</row>
    <row r="13" spans="1:29" ht="75" x14ac:dyDescent="0.25">
      <c r="A13" s="532"/>
      <c r="B13" s="257" t="s">
        <v>369</v>
      </c>
      <c r="C13" s="230" t="s">
        <v>370</v>
      </c>
      <c r="D13" s="230" t="s">
        <v>367</v>
      </c>
      <c r="E13" s="230">
        <v>6</v>
      </c>
      <c r="F13" s="230">
        <v>2</v>
      </c>
      <c r="G13" s="230" t="s">
        <v>371</v>
      </c>
      <c r="H13" s="237">
        <f>M13</f>
        <v>13.92</v>
      </c>
      <c r="I13" s="237">
        <f>H13*F13</f>
        <v>27.84</v>
      </c>
      <c r="J13" s="537"/>
      <c r="K13" s="537"/>
      <c r="L13" s="254"/>
      <c r="M13" s="261">
        <v>13.92</v>
      </c>
      <c r="N13" s="268" t="s">
        <v>364</v>
      </c>
      <c r="O13" s="268"/>
      <c r="P13" s="268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</row>
    <row r="14" spans="1:29" ht="60" x14ac:dyDescent="0.25">
      <c r="A14" s="532"/>
      <c r="B14" s="270" t="s">
        <v>372</v>
      </c>
      <c r="C14" s="263" t="s">
        <v>373</v>
      </c>
      <c r="D14" s="264" t="s">
        <v>367</v>
      </c>
      <c r="E14" s="264">
        <v>6</v>
      </c>
      <c r="F14" s="230">
        <v>2</v>
      </c>
      <c r="G14" s="230" t="s">
        <v>374</v>
      </c>
      <c r="H14" s="237">
        <f>M14</f>
        <v>46.1</v>
      </c>
      <c r="I14" s="237">
        <f>H14*F14</f>
        <v>92.2</v>
      </c>
      <c r="J14" s="537"/>
      <c r="K14" s="537"/>
      <c r="L14" s="254"/>
      <c r="M14" s="261">
        <v>46.1</v>
      </c>
      <c r="N14" s="268">
        <v>58.5</v>
      </c>
      <c r="O14" s="268">
        <v>49.9</v>
      </c>
      <c r="P14" s="268">
        <v>29.9</v>
      </c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spans="1:29" ht="15" x14ac:dyDescent="0.25">
      <c r="A15" s="539"/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254"/>
      <c r="M15" s="254"/>
      <c r="N15" s="254"/>
      <c r="O15" s="254"/>
      <c r="P15" s="254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</row>
    <row r="16" spans="1:29" ht="210" x14ac:dyDescent="0.25">
      <c r="A16" s="532" t="s">
        <v>376</v>
      </c>
      <c r="B16" s="230" t="s">
        <v>377</v>
      </c>
      <c r="C16" s="243" t="s">
        <v>361</v>
      </c>
      <c r="D16" s="243" t="s">
        <v>362</v>
      </c>
      <c r="E16" s="243">
        <v>6</v>
      </c>
      <c r="F16" s="271">
        <v>1</v>
      </c>
      <c r="G16" s="259" t="s">
        <v>363</v>
      </c>
      <c r="H16" s="237">
        <f>M16</f>
        <v>34.659999999999997</v>
      </c>
      <c r="I16" s="237">
        <f>H16*F16</f>
        <v>34.659999999999997</v>
      </c>
      <c r="J16" s="537">
        <f>SUM(I16:I19)/6</f>
        <v>95.276666666666657</v>
      </c>
      <c r="K16" s="537">
        <f>J16*6</f>
        <v>571.66</v>
      </c>
      <c r="L16" s="254"/>
      <c r="M16" s="261">
        <v>34.659999999999997</v>
      </c>
      <c r="N16" s="262" t="s">
        <v>364</v>
      </c>
      <c r="O16" s="262">
        <v>0</v>
      </c>
      <c r="P16" s="262">
        <v>0</v>
      </c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</row>
    <row r="17" spans="1:29" ht="60" x14ac:dyDescent="0.25">
      <c r="A17" s="532"/>
      <c r="B17" s="272" t="s">
        <v>378</v>
      </c>
      <c r="C17" s="273" t="s">
        <v>379</v>
      </c>
      <c r="D17" s="273" t="s">
        <v>367</v>
      </c>
      <c r="E17" s="273">
        <v>6</v>
      </c>
      <c r="F17" s="274">
        <v>2</v>
      </c>
      <c r="G17" s="230" t="s">
        <v>368</v>
      </c>
      <c r="H17" s="237">
        <v>89.5</v>
      </c>
      <c r="I17" s="237">
        <f>H17*F17</f>
        <v>179</v>
      </c>
      <c r="J17" s="537"/>
      <c r="K17" s="537"/>
      <c r="L17" s="254"/>
      <c r="M17" s="265">
        <v>82.13</v>
      </c>
      <c r="N17" s="266" t="s">
        <v>364</v>
      </c>
      <c r="O17" s="266"/>
      <c r="P17" s="266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</row>
    <row r="18" spans="1:29" ht="38.25" x14ac:dyDescent="0.25">
      <c r="A18" s="532"/>
      <c r="B18" s="275" t="s">
        <v>380</v>
      </c>
      <c r="C18" s="273" t="s">
        <v>366</v>
      </c>
      <c r="D18" s="273" t="s">
        <v>367</v>
      </c>
      <c r="E18" s="273">
        <v>6</v>
      </c>
      <c r="F18" s="274">
        <v>2</v>
      </c>
      <c r="G18" s="230"/>
      <c r="H18" s="237">
        <v>89.5</v>
      </c>
      <c r="I18" s="237">
        <f>H18*F18</f>
        <v>179</v>
      </c>
      <c r="J18" s="537"/>
      <c r="K18" s="537"/>
      <c r="L18" s="254"/>
      <c r="M18" s="265">
        <v>47.38</v>
      </c>
      <c r="N18" s="266" t="s">
        <v>364</v>
      </c>
      <c r="O18" s="266"/>
      <c r="P18" s="266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</row>
    <row r="19" spans="1:29" ht="75" x14ac:dyDescent="0.25">
      <c r="A19" s="532"/>
      <c r="B19" s="276" t="s">
        <v>369</v>
      </c>
      <c r="C19" s="277" t="s">
        <v>370</v>
      </c>
      <c r="D19" s="277" t="s">
        <v>367</v>
      </c>
      <c r="E19" s="277">
        <v>6</v>
      </c>
      <c r="F19" s="274">
        <v>2</v>
      </c>
      <c r="G19" s="230" t="s">
        <v>371</v>
      </c>
      <c r="H19" s="237">
        <v>89.5</v>
      </c>
      <c r="I19" s="237">
        <f>H19*F19</f>
        <v>179</v>
      </c>
      <c r="J19" s="537"/>
      <c r="K19" s="537"/>
      <c r="L19" s="254"/>
      <c r="M19" s="265">
        <v>13.92</v>
      </c>
      <c r="N19" s="266" t="s">
        <v>364</v>
      </c>
      <c r="O19" s="266"/>
      <c r="P19" s="266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</row>
    <row r="20" spans="1:29" ht="15" x14ac:dyDescent="0.25">
      <c r="A20" s="278"/>
      <c r="B20" s="279"/>
      <c r="C20" s="280"/>
      <c r="D20" s="280"/>
      <c r="E20" s="280"/>
      <c r="F20" s="280"/>
      <c r="G20" s="280"/>
      <c r="H20" s="281"/>
      <c r="I20" s="282"/>
      <c r="J20" s="278"/>
      <c r="K20" s="278"/>
      <c r="L20" s="254"/>
      <c r="M20" s="254"/>
      <c r="N20" s="254"/>
      <c r="O20" s="254"/>
      <c r="P20" s="254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</row>
    <row r="21" spans="1:29" ht="270" x14ac:dyDescent="0.25">
      <c r="A21" s="533" t="s">
        <v>22</v>
      </c>
      <c r="B21" s="257" t="s">
        <v>381</v>
      </c>
      <c r="C21" s="230" t="s">
        <v>382</v>
      </c>
      <c r="D21" s="230" t="s">
        <v>383</v>
      </c>
      <c r="E21" s="230">
        <v>6</v>
      </c>
      <c r="F21" s="230">
        <v>1</v>
      </c>
      <c r="G21" s="230"/>
      <c r="H21" s="237">
        <f>M21</f>
        <v>77.430000000000007</v>
      </c>
      <c r="I21" s="237">
        <f>H21*F21</f>
        <v>77.430000000000007</v>
      </c>
      <c r="J21" s="540">
        <f>SUM(I21:I24)/6</f>
        <v>102.40500000000002</v>
      </c>
      <c r="K21" s="540">
        <f>J21*6</f>
        <v>614.43000000000006</v>
      </c>
      <c r="L21" s="254"/>
      <c r="M21" s="261">
        <v>77.430000000000007</v>
      </c>
      <c r="N21" s="268" t="s">
        <v>384</v>
      </c>
      <c r="O21" s="284"/>
      <c r="P21" s="284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1:29" ht="60" x14ac:dyDescent="0.25">
      <c r="A22" s="533"/>
      <c r="B22" s="272" t="s">
        <v>378</v>
      </c>
      <c r="C22" s="273" t="s">
        <v>379</v>
      </c>
      <c r="D22" s="273" t="s">
        <v>367</v>
      </c>
      <c r="E22" s="273">
        <v>6</v>
      </c>
      <c r="F22" s="274">
        <v>2</v>
      </c>
      <c r="G22" s="230" t="s">
        <v>368</v>
      </c>
      <c r="H22" s="237">
        <v>89.5</v>
      </c>
      <c r="I22" s="237">
        <f>H22*F22</f>
        <v>179</v>
      </c>
      <c r="J22" s="540"/>
      <c r="K22" s="540"/>
      <c r="L22" s="254"/>
      <c r="M22" s="261">
        <v>82.13</v>
      </c>
      <c r="N22" s="268" t="s">
        <v>364</v>
      </c>
      <c r="O22" s="268"/>
      <c r="P22" s="268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1:29" ht="38.25" x14ac:dyDescent="0.25">
      <c r="A23" s="533"/>
      <c r="B23" s="275" t="s">
        <v>380</v>
      </c>
      <c r="C23" s="273" t="s">
        <v>366</v>
      </c>
      <c r="D23" s="273" t="s">
        <v>367</v>
      </c>
      <c r="E23" s="273">
        <v>6</v>
      </c>
      <c r="F23" s="274">
        <v>2</v>
      </c>
      <c r="G23" s="230"/>
      <c r="H23" s="237">
        <v>89.5</v>
      </c>
      <c r="I23" s="237">
        <f>H23*F23</f>
        <v>179</v>
      </c>
      <c r="J23" s="540"/>
      <c r="K23" s="540"/>
      <c r="L23" s="254"/>
      <c r="M23" s="261">
        <v>47.38</v>
      </c>
      <c r="N23" s="268" t="s">
        <v>364</v>
      </c>
      <c r="O23" s="268"/>
      <c r="P23" s="268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1:29" ht="75" x14ac:dyDescent="0.25">
      <c r="A24" s="533"/>
      <c r="B24" s="276" t="s">
        <v>369</v>
      </c>
      <c r="C24" s="277" t="s">
        <v>370</v>
      </c>
      <c r="D24" s="277" t="s">
        <v>367</v>
      </c>
      <c r="E24" s="277">
        <v>6</v>
      </c>
      <c r="F24" s="274">
        <v>2</v>
      </c>
      <c r="G24" s="230" t="s">
        <v>371</v>
      </c>
      <c r="H24" s="237">
        <v>89.5</v>
      </c>
      <c r="I24" s="237">
        <f>H24*F24</f>
        <v>179</v>
      </c>
      <c r="J24" s="540"/>
      <c r="K24" s="540"/>
      <c r="L24" s="254"/>
      <c r="M24" s="261">
        <v>13.92</v>
      </c>
      <c r="N24" s="268" t="s">
        <v>364</v>
      </c>
      <c r="O24" s="268"/>
      <c r="P24" s="268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1:29" ht="15" x14ac:dyDescent="0.25">
      <c r="A25" s="538"/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254"/>
      <c r="M25" s="254"/>
      <c r="N25" s="254"/>
      <c r="O25" s="254"/>
      <c r="P25" s="254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1:29" ht="270" x14ac:dyDescent="0.25">
      <c r="A26" s="532" t="s">
        <v>385</v>
      </c>
      <c r="B26" s="257" t="s">
        <v>381</v>
      </c>
      <c r="C26" s="230" t="s">
        <v>382</v>
      </c>
      <c r="D26" s="230" t="s">
        <v>383</v>
      </c>
      <c r="E26" s="230">
        <v>6</v>
      </c>
      <c r="F26" s="230">
        <v>1</v>
      </c>
      <c r="G26" s="230"/>
      <c r="H26" s="237">
        <f>M26</f>
        <v>77.430000000000007</v>
      </c>
      <c r="I26" s="237">
        <f>H26*F26</f>
        <v>77.430000000000007</v>
      </c>
      <c r="J26" s="537">
        <f>SUM(I26:I29)/6</f>
        <v>67.421666666666667</v>
      </c>
      <c r="K26" s="537">
        <f>J26*6</f>
        <v>404.53</v>
      </c>
      <c r="L26" s="254"/>
      <c r="M26" s="261">
        <v>77.430000000000007</v>
      </c>
      <c r="N26" s="268" t="s">
        <v>384</v>
      </c>
      <c r="O26" s="268"/>
      <c r="P26" s="269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1:29" ht="120" x14ac:dyDescent="0.25">
      <c r="A27" s="532"/>
      <c r="B27" s="257" t="s">
        <v>386</v>
      </c>
      <c r="C27" s="230" t="s">
        <v>387</v>
      </c>
      <c r="D27" s="230" t="s">
        <v>388</v>
      </c>
      <c r="E27" s="230">
        <v>6</v>
      </c>
      <c r="F27" s="230">
        <v>2</v>
      </c>
      <c r="G27" s="230" t="s">
        <v>389</v>
      </c>
      <c r="H27" s="237">
        <f>M27</f>
        <v>74.8</v>
      </c>
      <c r="I27" s="237">
        <f>H27*F27</f>
        <v>149.6</v>
      </c>
      <c r="J27" s="537"/>
      <c r="K27" s="537"/>
      <c r="L27" s="254"/>
      <c r="M27" s="261">
        <v>74.8</v>
      </c>
      <c r="N27" s="268" t="s">
        <v>364</v>
      </c>
      <c r="O27" s="268">
        <v>0</v>
      </c>
      <c r="P27" s="268">
        <v>0</v>
      </c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1:29" ht="75" x14ac:dyDescent="0.25">
      <c r="A28" s="532"/>
      <c r="B28" s="257" t="s">
        <v>369</v>
      </c>
      <c r="C28" s="230" t="s">
        <v>370</v>
      </c>
      <c r="D28" s="230" t="s">
        <v>367</v>
      </c>
      <c r="E28" s="230">
        <v>6</v>
      </c>
      <c r="F28" s="230">
        <v>2</v>
      </c>
      <c r="G28" s="230" t="s">
        <v>371</v>
      </c>
      <c r="H28" s="237">
        <f>M28</f>
        <v>13.92</v>
      </c>
      <c r="I28" s="237">
        <f>H28*F28</f>
        <v>27.84</v>
      </c>
      <c r="J28" s="537"/>
      <c r="K28" s="537"/>
      <c r="L28" s="254"/>
      <c r="M28" s="261">
        <v>13.92</v>
      </c>
      <c r="N28" s="268" t="s">
        <v>364</v>
      </c>
      <c r="O28" s="268"/>
      <c r="P28" s="268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  <row r="29" spans="1:29" ht="135" x14ac:dyDescent="0.25">
      <c r="A29" s="532"/>
      <c r="B29" s="270" t="s">
        <v>390</v>
      </c>
      <c r="C29" s="235" t="s">
        <v>391</v>
      </c>
      <c r="D29" s="235" t="s">
        <v>367</v>
      </c>
      <c r="E29" s="235">
        <v>6</v>
      </c>
      <c r="F29" s="230">
        <v>2</v>
      </c>
      <c r="G29" s="230" t="s">
        <v>374</v>
      </c>
      <c r="H29" s="237">
        <f>M29</f>
        <v>74.83</v>
      </c>
      <c r="I29" s="237">
        <f>H29*F29</f>
        <v>149.66</v>
      </c>
      <c r="J29" s="537"/>
      <c r="K29" s="537"/>
      <c r="L29" s="254"/>
      <c r="M29" s="261">
        <v>74.83</v>
      </c>
      <c r="N29" s="268" t="s">
        <v>364</v>
      </c>
      <c r="O29" s="268"/>
      <c r="P29" s="268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</row>
    <row r="30" spans="1:29" ht="15" x14ac:dyDescent="0.25">
      <c r="A30" s="541"/>
      <c r="B30" s="541"/>
      <c r="C30" s="541"/>
      <c r="D30" s="541"/>
      <c r="E30" s="541"/>
      <c r="F30" s="541"/>
      <c r="G30" s="541"/>
      <c r="H30" s="541"/>
      <c r="I30" s="541"/>
      <c r="J30" s="541"/>
      <c r="K30" s="541"/>
      <c r="L30" s="254"/>
      <c r="M30" s="254"/>
      <c r="N30" s="254"/>
      <c r="O30" s="254"/>
      <c r="P30" s="254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</row>
    <row r="31" spans="1:29" ht="210" x14ac:dyDescent="0.25">
      <c r="A31" s="532" t="s">
        <v>392</v>
      </c>
      <c r="B31" s="257" t="s">
        <v>393</v>
      </c>
      <c r="C31" s="285" t="s">
        <v>361</v>
      </c>
      <c r="D31" s="230" t="s">
        <v>362</v>
      </c>
      <c r="E31" s="230">
        <v>6</v>
      </c>
      <c r="F31" s="230">
        <v>1</v>
      </c>
      <c r="G31" s="259" t="s">
        <v>363</v>
      </c>
      <c r="H31" s="237">
        <f>M31</f>
        <v>34.659999999999997</v>
      </c>
      <c r="I31" s="237">
        <f>H31*F31</f>
        <v>34.659999999999997</v>
      </c>
      <c r="J31" s="537">
        <f>SUM(I31:I34)/6</f>
        <v>49.23</v>
      </c>
      <c r="K31" s="537">
        <f>J31*6</f>
        <v>295.38</v>
      </c>
      <c r="L31" s="254"/>
      <c r="M31" s="261">
        <v>34.659999999999997</v>
      </c>
      <c r="N31" s="262" t="s">
        <v>364</v>
      </c>
      <c r="O31" s="262">
        <v>0</v>
      </c>
      <c r="P31" s="262">
        <v>0</v>
      </c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</row>
    <row r="32" spans="1:29" ht="51" x14ac:dyDescent="0.25">
      <c r="A32" s="532"/>
      <c r="B32" s="286" t="s">
        <v>394</v>
      </c>
      <c r="C32" s="286" t="s">
        <v>366</v>
      </c>
      <c r="D32" s="264" t="s">
        <v>367</v>
      </c>
      <c r="E32" s="264">
        <v>6</v>
      </c>
      <c r="F32" s="230">
        <v>2</v>
      </c>
      <c r="G32" s="230" t="s">
        <v>368</v>
      </c>
      <c r="H32" s="237">
        <f>M32</f>
        <v>47.38</v>
      </c>
      <c r="I32" s="237">
        <f>H32*F32</f>
        <v>94.76</v>
      </c>
      <c r="J32" s="537"/>
      <c r="K32" s="537"/>
      <c r="L32" s="254"/>
      <c r="M32" s="265">
        <v>47.38</v>
      </c>
      <c r="N32" s="266" t="s">
        <v>364</v>
      </c>
      <c r="O32" s="266">
        <v>0</v>
      </c>
      <c r="P32" s="266">
        <v>0</v>
      </c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</row>
    <row r="33" spans="1:29" ht="75" x14ac:dyDescent="0.25">
      <c r="A33" s="532"/>
      <c r="B33" s="230" t="s">
        <v>369</v>
      </c>
      <c r="C33" s="230" t="s">
        <v>370</v>
      </c>
      <c r="D33" s="230" t="s">
        <v>367</v>
      </c>
      <c r="E33" s="230">
        <v>6</v>
      </c>
      <c r="F33" s="230">
        <v>2</v>
      </c>
      <c r="G33" s="230" t="s">
        <v>371</v>
      </c>
      <c r="H33" s="237">
        <f>M33</f>
        <v>13.92</v>
      </c>
      <c r="I33" s="237">
        <f>H33*F33</f>
        <v>27.84</v>
      </c>
      <c r="J33" s="537"/>
      <c r="K33" s="537"/>
      <c r="L33" s="254"/>
      <c r="M33" s="265">
        <v>13.92</v>
      </c>
      <c r="N33" s="266" t="s">
        <v>364</v>
      </c>
      <c r="O33" s="266"/>
      <c r="P33" s="266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</row>
    <row r="34" spans="1:29" ht="51" x14ac:dyDescent="0.25">
      <c r="A34" s="532"/>
      <c r="B34" s="286" t="s">
        <v>395</v>
      </c>
      <c r="C34" s="286" t="s">
        <v>373</v>
      </c>
      <c r="D34" s="264" t="s">
        <v>367</v>
      </c>
      <c r="E34" s="264">
        <v>6</v>
      </c>
      <c r="F34" s="230">
        <v>2</v>
      </c>
      <c r="G34" s="230" t="s">
        <v>374</v>
      </c>
      <c r="H34" s="237">
        <f>M34</f>
        <v>69.06</v>
      </c>
      <c r="I34" s="237">
        <f>H34*F34</f>
        <v>138.12</v>
      </c>
      <c r="J34" s="537"/>
      <c r="K34" s="537"/>
      <c r="L34" s="254"/>
      <c r="M34" s="265">
        <v>69.06</v>
      </c>
      <c r="N34" s="266" t="s">
        <v>364</v>
      </c>
      <c r="O34" s="266"/>
      <c r="P34" s="266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</row>
    <row r="35" spans="1:29" ht="15" x14ac:dyDescent="0.25">
      <c r="A35" s="539"/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254"/>
      <c r="M35" s="254"/>
      <c r="N35" s="254"/>
      <c r="O35" s="254"/>
      <c r="P35" s="254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</row>
    <row r="36" spans="1:29" ht="210" x14ac:dyDescent="0.25">
      <c r="A36" s="535" t="s">
        <v>396</v>
      </c>
      <c r="B36" s="270" t="s">
        <v>360</v>
      </c>
      <c r="C36" s="287" t="s">
        <v>361</v>
      </c>
      <c r="D36" s="235" t="s">
        <v>367</v>
      </c>
      <c r="E36" s="235">
        <v>6</v>
      </c>
      <c r="F36" s="235">
        <v>1</v>
      </c>
      <c r="G36" s="288" t="s">
        <v>363</v>
      </c>
      <c r="H36" s="236">
        <f>M36</f>
        <v>34.659999999999997</v>
      </c>
      <c r="I36" s="236">
        <f>H36*F36</f>
        <v>34.659999999999997</v>
      </c>
      <c r="J36" s="542">
        <f>SUM(I36:I39)/6</f>
        <v>41.576666666666675</v>
      </c>
      <c r="K36" s="542">
        <f>J36*6</f>
        <v>249.46000000000004</v>
      </c>
      <c r="L36" s="254"/>
      <c r="M36" s="261">
        <v>34.659999999999997</v>
      </c>
      <c r="N36" s="262" t="s">
        <v>364</v>
      </c>
      <c r="O36" s="262">
        <v>0</v>
      </c>
      <c r="P36" s="262">
        <v>0</v>
      </c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</row>
    <row r="37" spans="1:29" ht="60" x14ac:dyDescent="0.25">
      <c r="A37" s="535"/>
      <c r="B37" s="270" t="s">
        <v>365</v>
      </c>
      <c r="C37" s="263" t="s">
        <v>366</v>
      </c>
      <c r="D37" s="264" t="s">
        <v>367</v>
      </c>
      <c r="E37" s="264">
        <v>6</v>
      </c>
      <c r="F37" s="230">
        <v>2</v>
      </c>
      <c r="G37" s="230" t="s">
        <v>368</v>
      </c>
      <c r="H37" s="236">
        <f>M37</f>
        <v>47.38</v>
      </c>
      <c r="I37" s="237">
        <f>H37*F37</f>
        <v>94.76</v>
      </c>
      <c r="J37" s="542"/>
      <c r="K37" s="542"/>
      <c r="L37" s="254"/>
      <c r="M37" s="265">
        <v>47.38</v>
      </c>
      <c r="N37" s="266" t="s">
        <v>364</v>
      </c>
      <c r="O37" s="266">
        <v>0</v>
      </c>
      <c r="P37" s="266">
        <v>0</v>
      </c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</row>
    <row r="38" spans="1:29" ht="75" x14ac:dyDescent="0.25">
      <c r="A38" s="535"/>
      <c r="B38" s="257" t="s">
        <v>369</v>
      </c>
      <c r="C38" s="230" t="s">
        <v>370</v>
      </c>
      <c r="D38" s="230" t="s">
        <v>367</v>
      </c>
      <c r="E38" s="230">
        <v>6</v>
      </c>
      <c r="F38" s="230">
        <v>2</v>
      </c>
      <c r="G38" s="230" t="s">
        <v>371</v>
      </c>
      <c r="H38" s="236">
        <f>M38</f>
        <v>13.92</v>
      </c>
      <c r="I38" s="237">
        <f>H38*F38</f>
        <v>27.84</v>
      </c>
      <c r="J38" s="542"/>
      <c r="K38" s="542"/>
      <c r="L38" s="254"/>
      <c r="M38" s="265">
        <v>13.92</v>
      </c>
      <c r="N38" s="266" t="s">
        <v>364</v>
      </c>
      <c r="O38" s="266"/>
      <c r="P38" s="266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</row>
    <row r="39" spans="1:29" ht="60" x14ac:dyDescent="0.25">
      <c r="A39" s="535"/>
      <c r="B39" s="270" t="s">
        <v>372</v>
      </c>
      <c r="C39" s="263" t="s">
        <v>373</v>
      </c>
      <c r="D39" s="264" t="s">
        <v>367</v>
      </c>
      <c r="E39" s="264">
        <v>6</v>
      </c>
      <c r="F39" s="230">
        <v>2</v>
      </c>
      <c r="G39" s="230" t="s">
        <v>374</v>
      </c>
      <c r="H39" s="236">
        <f>M39</f>
        <v>46.1</v>
      </c>
      <c r="I39" s="237">
        <f>H39*F39</f>
        <v>92.2</v>
      </c>
      <c r="J39" s="542"/>
      <c r="K39" s="542"/>
      <c r="L39" s="254"/>
      <c r="M39" s="265">
        <v>46.1</v>
      </c>
      <c r="N39" s="266">
        <v>58.5</v>
      </c>
      <c r="O39" s="266">
        <v>49.9</v>
      </c>
      <c r="P39" s="266">
        <v>29.9</v>
      </c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</row>
    <row r="40" spans="1:29" ht="15" x14ac:dyDescent="0.25">
      <c r="A40" s="538"/>
      <c r="B40" s="538"/>
      <c r="C40" s="538"/>
      <c r="D40" s="538"/>
      <c r="E40" s="538"/>
      <c r="F40" s="538"/>
      <c r="G40" s="538"/>
      <c r="H40" s="538"/>
      <c r="I40" s="538"/>
      <c r="J40" s="538"/>
      <c r="K40" s="538"/>
      <c r="L40" s="254"/>
      <c r="M40" s="254"/>
      <c r="N40" s="254"/>
      <c r="O40" s="254"/>
      <c r="P40" s="254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</row>
    <row r="41" spans="1:29" ht="45" x14ac:dyDescent="0.25">
      <c r="A41" s="532" t="s">
        <v>397</v>
      </c>
      <c r="B41" s="289" t="s">
        <v>398</v>
      </c>
      <c r="C41" s="285" t="s">
        <v>399</v>
      </c>
      <c r="D41" s="290" t="s">
        <v>367</v>
      </c>
      <c r="E41" s="290">
        <v>6</v>
      </c>
      <c r="F41" s="291">
        <v>1</v>
      </c>
      <c r="G41" s="292" t="s">
        <v>400</v>
      </c>
      <c r="H41" s="237">
        <f t="shared" ref="H41:H47" si="0">M41</f>
        <v>100.16</v>
      </c>
      <c r="I41" s="237">
        <f t="shared" ref="I41:I47" si="1">H41*F41</f>
        <v>100.16</v>
      </c>
      <c r="J41" s="537">
        <f>SUM(I41:I47)/6</f>
        <v>78.308333333333323</v>
      </c>
      <c r="K41" s="537">
        <f>J41*6</f>
        <v>469.84999999999991</v>
      </c>
      <c r="L41" s="254"/>
      <c r="M41" s="261">
        <v>100.16</v>
      </c>
      <c r="N41" s="262" t="s">
        <v>364</v>
      </c>
      <c r="O41" s="262"/>
      <c r="P41" s="262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</row>
    <row r="42" spans="1:29" ht="45" x14ac:dyDescent="0.25">
      <c r="A42" s="532"/>
      <c r="B42" s="293" t="s">
        <v>401</v>
      </c>
      <c r="C42" s="294"/>
      <c r="D42" s="256" t="s">
        <v>367</v>
      </c>
      <c r="E42" s="256">
        <v>6</v>
      </c>
      <c r="F42" s="295">
        <v>1</v>
      </c>
      <c r="G42" s="292" t="s">
        <v>402</v>
      </c>
      <c r="H42" s="237">
        <f t="shared" si="0"/>
        <v>10.93</v>
      </c>
      <c r="I42" s="237">
        <f t="shared" si="1"/>
        <v>10.93</v>
      </c>
      <c r="J42" s="537"/>
      <c r="K42" s="537"/>
      <c r="L42" s="254"/>
      <c r="M42" s="265">
        <v>10.93</v>
      </c>
      <c r="N42" s="266" t="s">
        <v>364</v>
      </c>
      <c r="O42" s="266"/>
      <c r="P42" s="266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</row>
    <row r="43" spans="1:29" ht="120" x14ac:dyDescent="0.25">
      <c r="A43" s="532"/>
      <c r="B43" s="293" t="s">
        <v>403</v>
      </c>
      <c r="C43" s="294"/>
      <c r="D43" s="256" t="s">
        <v>404</v>
      </c>
      <c r="E43" s="256">
        <v>6</v>
      </c>
      <c r="F43" s="295">
        <v>2</v>
      </c>
      <c r="G43" s="292" t="s">
        <v>405</v>
      </c>
      <c r="H43" s="237">
        <f t="shared" si="0"/>
        <v>51.23</v>
      </c>
      <c r="I43" s="237">
        <f t="shared" si="1"/>
        <v>102.46</v>
      </c>
      <c r="J43" s="537"/>
      <c r="K43" s="537"/>
      <c r="L43" s="254"/>
      <c r="M43" s="265">
        <v>51.23</v>
      </c>
      <c r="N43" s="266" t="s">
        <v>364</v>
      </c>
      <c r="O43" s="266"/>
      <c r="P43" s="266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</row>
    <row r="44" spans="1:29" ht="75" x14ac:dyDescent="0.25">
      <c r="A44" s="532"/>
      <c r="B44" s="296" t="s">
        <v>406</v>
      </c>
      <c r="C44" s="294"/>
      <c r="D44" s="256" t="s">
        <v>404</v>
      </c>
      <c r="E44" s="256">
        <v>6</v>
      </c>
      <c r="F44" s="295">
        <v>2</v>
      </c>
      <c r="G44" s="292"/>
      <c r="H44" s="237">
        <f t="shared" si="0"/>
        <v>76.67</v>
      </c>
      <c r="I44" s="237">
        <f t="shared" si="1"/>
        <v>153.34</v>
      </c>
      <c r="J44" s="537"/>
      <c r="K44" s="537"/>
      <c r="L44" s="254"/>
      <c r="M44" s="265">
        <v>76.67</v>
      </c>
      <c r="N44" s="266" t="s">
        <v>364</v>
      </c>
      <c r="O44" s="266"/>
      <c r="P44" s="266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</row>
    <row r="45" spans="1:29" ht="60" x14ac:dyDescent="0.25">
      <c r="A45" s="532"/>
      <c r="B45" s="293" t="s">
        <v>407</v>
      </c>
      <c r="C45" s="294" t="s">
        <v>408</v>
      </c>
      <c r="D45" s="297" t="s">
        <v>367</v>
      </c>
      <c r="E45" s="256">
        <v>6</v>
      </c>
      <c r="F45" s="295">
        <v>1</v>
      </c>
      <c r="G45" s="292" t="s">
        <v>400</v>
      </c>
      <c r="H45" s="237">
        <f t="shared" si="0"/>
        <v>63.78</v>
      </c>
      <c r="I45" s="237">
        <f t="shared" si="1"/>
        <v>63.78</v>
      </c>
      <c r="J45" s="537"/>
      <c r="K45" s="537"/>
      <c r="L45" s="254"/>
      <c r="M45" s="265">
        <v>63.78</v>
      </c>
      <c r="N45" s="266" t="s">
        <v>364</v>
      </c>
      <c r="O45" s="266"/>
      <c r="P45" s="266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</row>
    <row r="46" spans="1:29" ht="75" x14ac:dyDescent="0.25">
      <c r="A46" s="532"/>
      <c r="B46" s="293" t="s">
        <v>409</v>
      </c>
      <c r="C46" s="294" t="s">
        <v>410</v>
      </c>
      <c r="D46" s="256" t="s">
        <v>383</v>
      </c>
      <c r="E46" s="256">
        <v>6</v>
      </c>
      <c r="F46" s="295">
        <v>2</v>
      </c>
      <c r="G46" s="292" t="s">
        <v>371</v>
      </c>
      <c r="H46" s="237">
        <f t="shared" si="0"/>
        <v>5.67</v>
      </c>
      <c r="I46" s="237">
        <f t="shared" si="1"/>
        <v>11.34</v>
      </c>
      <c r="J46" s="537"/>
      <c r="K46" s="537"/>
      <c r="L46" s="254"/>
      <c r="M46" s="265">
        <v>5.67</v>
      </c>
      <c r="N46" s="266" t="s">
        <v>364</v>
      </c>
      <c r="O46" s="266"/>
      <c r="P46" s="266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</row>
    <row r="47" spans="1:29" ht="75" x14ac:dyDescent="0.25">
      <c r="A47" s="532"/>
      <c r="B47" s="298" t="s">
        <v>369</v>
      </c>
      <c r="C47" s="294" t="s">
        <v>370</v>
      </c>
      <c r="D47" s="256" t="s">
        <v>367</v>
      </c>
      <c r="E47" s="256">
        <v>6</v>
      </c>
      <c r="F47" s="295">
        <v>2</v>
      </c>
      <c r="G47" s="292" t="s">
        <v>411</v>
      </c>
      <c r="H47" s="237">
        <f t="shared" si="0"/>
        <v>13.92</v>
      </c>
      <c r="I47" s="237">
        <f t="shared" si="1"/>
        <v>27.84</v>
      </c>
      <c r="J47" s="537"/>
      <c r="K47" s="537"/>
      <c r="L47" s="254"/>
      <c r="M47" s="265">
        <v>13.92</v>
      </c>
      <c r="N47" s="266" t="s">
        <v>364</v>
      </c>
      <c r="O47" s="266"/>
      <c r="P47" s="266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</row>
    <row r="48" spans="1:29" ht="15" x14ac:dyDescent="0.25">
      <c r="A48" s="543"/>
      <c r="B48" s="543"/>
      <c r="C48" s="543"/>
      <c r="D48" s="543"/>
      <c r="E48" s="543"/>
      <c r="F48" s="543"/>
      <c r="G48" s="543"/>
      <c r="H48" s="543"/>
      <c r="I48" s="543"/>
      <c r="J48" s="543"/>
      <c r="K48" s="543"/>
      <c r="L48" s="254"/>
      <c r="M48" s="254"/>
      <c r="N48" s="254"/>
      <c r="O48" s="254"/>
      <c r="P48" s="254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</row>
    <row r="49" spans="1:29" ht="15" x14ac:dyDescent="0.25">
      <c r="A49" s="299"/>
      <c r="B49" s="300"/>
      <c r="C49" s="299"/>
      <c r="D49" s="301"/>
      <c r="E49" s="299"/>
      <c r="F49" s="299"/>
      <c r="G49" s="299"/>
      <c r="H49" s="302"/>
      <c r="I49" s="302"/>
      <c r="J49" s="302"/>
      <c r="K49" s="302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</row>
    <row r="50" spans="1:29" ht="15" x14ac:dyDescent="0.25">
      <c r="A50" s="303"/>
      <c r="B50" s="303"/>
      <c r="C50" s="303"/>
      <c r="D50" s="303"/>
      <c r="E50" s="303"/>
      <c r="F50" s="303"/>
      <c r="G50" s="303"/>
      <c r="H50" s="303"/>
      <c r="I50" s="303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</row>
    <row r="51" spans="1:29" ht="15" x14ac:dyDescent="0.25">
      <c r="A51" s="303"/>
      <c r="B51" s="303"/>
      <c r="C51" s="303"/>
      <c r="D51" s="303"/>
      <c r="E51" s="303"/>
      <c r="F51" s="303"/>
      <c r="G51" s="303"/>
      <c r="H51" s="303"/>
      <c r="I51" s="303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</row>
    <row r="52" spans="1:29" ht="15" x14ac:dyDescent="0.25">
      <c r="A52" s="303"/>
      <c r="B52" s="303"/>
      <c r="C52" s="303"/>
      <c r="D52" s="303"/>
      <c r="E52" s="303"/>
      <c r="F52" s="303"/>
      <c r="G52" s="303"/>
      <c r="H52" s="303"/>
      <c r="I52" s="303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</row>
    <row r="53" spans="1:29" ht="15" x14ac:dyDescent="0.25">
      <c r="A53" s="303"/>
      <c r="B53" s="303"/>
      <c r="C53" s="303"/>
      <c r="D53" s="303"/>
      <c r="E53" s="303"/>
      <c r="F53" s="303"/>
      <c r="G53" s="303"/>
      <c r="H53" s="303"/>
      <c r="I53" s="303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</row>
    <row r="54" spans="1:29" ht="15" x14ac:dyDescent="0.25">
      <c r="A54" s="303"/>
      <c r="B54" s="303"/>
      <c r="C54" s="303"/>
      <c r="D54" s="303"/>
      <c r="E54" s="303"/>
      <c r="F54" s="303"/>
      <c r="G54" s="303"/>
      <c r="H54" s="303"/>
      <c r="I54" s="303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</row>
    <row r="55" spans="1:29" ht="15" x14ac:dyDescent="0.25">
      <c r="A55" s="303"/>
      <c r="B55" s="303"/>
      <c r="C55" s="303"/>
      <c r="D55" s="303"/>
      <c r="E55" s="303"/>
      <c r="F55" s="303"/>
      <c r="G55" s="303"/>
      <c r="H55" s="303"/>
      <c r="I55" s="303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</row>
    <row r="56" spans="1:29" ht="15" x14ac:dyDescent="0.25">
      <c r="A56" s="303"/>
      <c r="B56" s="303"/>
      <c r="C56" s="303"/>
      <c r="D56" s="303"/>
      <c r="E56" s="303"/>
      <c r="F56" s="303"/>
      <c r="G56" s="303"/>
      <c r="H56" s="303"/>
      <c r="I56" s="303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</row>
    <row r="57" spans="1:29" ht="15" x14ac:dyDescent="0.25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</row>
    <row r="58" spans="1:29" ht="15" x14ac:dyDescent="0.25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</row>
    <row r="59" spans="1:29" ht="15" x14ac:dyDescent="0.25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</row>
    <row r="60" spans="1:29" ht="15" x14ac:dyDescent="0.25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</row>
    <row r="61" spans="1:29" ht="15" x14ac:dyDescent="0.25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</row>
    <row r="62" spans="1:29" ht="15" x14ac:dyDescent="0.25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</row>
    <row r="63" spans="1:29" ht="15" x14ac:dyDescent="0.25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</row>
    <row r="64" spans="1:29" ht="15" x14ac:dyDescent="0.25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</row>
    <row r="65" spans="1:29" ht="15" x14ac:dyDescent="0.25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</row>
    <row r="66" spans="1:29" ht="15" x14ac:dyDescent="0.25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</row>
    <row r="67" spans="1:29" ht="15" x14ac:dyDescent="0.25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</row>
    <row r="68" spans="1:29" ht="15" x14ac:dyDescent="0.25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</row>
    <row r="69" spans="1:29" ht="15" x14ac:dyDescent="0.25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</row>
    <row r="70" spans="1:29" ht="15" x14ac:dyDescent="0.25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</row>
    <row r="71" spans="1:29" ht="15" x14ac:dyDescent="0.25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</row>
    <row r="72" spans="1:29" ht="15" x14ac:dyDescent="0.25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</row>
    <row r="73" spans="1:29" ht="15" x14ac:dyDescent="0.25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</row>
    <row r="74" spans="1:29" ht="15" x14ac:dyDescent="0.25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</row>
    <row r="75" spans="1:29" ht="15" x14ac:dyDescent="0.25">
      <c r="A75" s="255"/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</row>
    <row r="76" spans="1:29" ht="15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</row>
    <row r="77" spans="1:29" ht="15" x14ac:dyDescent="0.25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</row>
    <row r="78" spans="1:29" ht="15" x14ac:dyDescent="0.25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</row>
    <row r="79" spans="1:29" ht="15" x14ac:dyDescent="0.25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</row>
    <row r="80" spans="1:29" ht="15" x14ac:dyDescent="0.25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</row>
    <row r="81" spans="1:29" ht="15" x14ac:dyDescent="0.25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</row>
    <row r="82" spans="1:29" ht="15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</row>
    <row r="83" spans="1:29" ht="15" x14ac:dyDescent="0.25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</row>
    <row r="84" spans="1:29" ht="15" x14ac:dyDescent="0.25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</row>
    <row r="85" spans="1:29" ht="15" x14ac:dyDescent="0.25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</row>
    <row r="86" spans="1:29" ht="15" x14ac:dyDescent="0.25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</row>
    <row r="87" spans="1:29" ht="15" x14ac:dyDescent="0.25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</row>
    <row r="88" spans="1:29" ht="15" x14ac:dyDescent="0.25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</row>
    <row r="89" spans="1:29" ht="15" x14ac:dyDescent="0.25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</row>
    <row r="90" spans="1:29" ht="15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</row>
    <row r="91" spans="1:29" ht="15" x14ac:dyDescent="0.25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</row>
    <row r="92" spans="1:29" ht="15" x14ac:dyDescent="0.25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</row>
    <row r="93" spans="1:29" ht="15" x14ac:dyDescent="0.25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</row>
    <row r="94" spans="1:29" ht="15" x14ac:dyDescent="0.25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</row>
    <row r="95" spans="1:29" ht="15" x14ac:dyDescent="0.25">
      <c r="A95" s="255"/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</row>
    <row r="96" spans="1:29" ht="15" x14ac:dyDescent="0.25">
      <c r="A96" s="255"/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</row>
    <row r="97" spans="1:29" ht="15" x14ac:dyDescent="0.25">
      <c r="A97" s="255"/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</row>
    <row r="98" spans="1:29" ht="15" x14ac:dyDescent="0.25">
      <c r="A98" s="255"/>
      <c r="B98" s="255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</row>
    <row r="99" spans="1:29" ht="15" x14ac:dyDescent="0.25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</row>
    <row r="100" spans="1:29" ht="15" x14ac:dyDescent="0.25">
      <c r="A100" s="255"/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</row>
    <row r="101" spans="1:29" ht="15" x14ac:dyDescent="0.25">
      <c r="A101" s="255"/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</row>
    <row r="102" spans="1:29" ht="15" x14ac:dyDescent="0.25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</row>
    <row r="103" spans="1:29" ht="15" x14ac:dyDescent="0.25">
      <c r="A103" s="255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</row>
    <row r="104" spans="1:29" ht="15" x14ac:dyDescent="0.25">
      <c r="A104" s="255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</row>
    <row r="105" spans="1:29" ht="15" x14ac:dyDescent="0.25">
      <c r="A105" s="255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</row>
    <row r="106" spans="1:29" ht="15" x14ac:dyDescent="0.25">
      <c r="A106" s="255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</row>
    <row r="107" spans="1:29" ht="15" x14ac:dyDescent="0.25">
      <c r="A107" s="255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</row>
    <row r="108" spans="1:29" ht="15" x14ac:dyDescent="0.25">
      <c r="A108" s="255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</row>
    <row r="109" spans="1:29" ht="15" x14ac:dyDescent="0.25">
      <c r="A109" s="255"/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</row>
    <row r="110" spans="1:29" ht="15" x14ac:dyDescent="0.25">
      <c r="A110" s="255"/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</row>
    <row r="111" spans="1:29" ht="15" x14ac:dyDescent="0.25">
      <c r="A111" s="255"/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</row>
    <row r="112" spans="1:29" ht="15" x14ac:dyDescent="0.25">
      <c r="A112" s="255"/>
      <c r="B112" s="255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</row>
    <row r="113" spans="1:29" ht="15" x14ac:dyDescent="0.25">
      <c r="A113" s="255"/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</row>
    <row r="114" spans="1:29" ht="15" x14ac:dyDescent="0.25">
      <c r="A114" s="255"/>
      <c r="B114" s="255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</row>
    <row r="115" spans="1:29" ht="15" x14ac:dyDescent="0.25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</row>
    <row r="116" spans="1:29" ht="15" x14ac:dyDescent="0.25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</row>
    <row r="117" spans="1:29" ht="15" x14ac:dyDescent="0.25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</row>
    <row r="118" spans="1:29" ht="15" x14ac:dyDescent="0.25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</row>
    <row r="119" spans="1:29" ht="15" x14ac:dyDescent="0.25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</row>
    <row r="120" spans="1:29" ht="15" x14ac:dyDescent="0.25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</row>
    <row r="121" spans="1:29" ht="15" x14ac:dyDescent="0.25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</row>
    <row r="122" spans="1:29" ht="15" x14ac:dyDescent="0.25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</row>
    <row r="123" spans="1:29" ht="15" x14ac:dyDescent="0.25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</row>
    <row r="124" spans="1:29" ht="15" x14ac:dyDescent="0.25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</row>
    <row r="125" spans="1:29" ht="15" x14ac:dyDescent="0.2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</row>
    <row r="126" spans="1:29" ht="15" x14ac:dyDescent="0.25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</row>
    <row r="127" spans="1:29" ht="15" x14ac:dyDescent="0.25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</row>
    <row r="128" spans="1:29" ht="15" x14ac:dyDescent="0.25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</row>
    <row r="129" spans="1:29" ht="15" x14ac:dyDescent="0.25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</row>
    <row r="130" spans="1:29" ht="15" x14ac:dyDescent="0.25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</row>
    <row r="131" spans="1:29" ht="15" x14ac:dyDescent="0.25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</row>
    <row r="132" spans="1:29" ht="15" x14ac:dyDescent="0.25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</row>
    <row r="133" spans="1:29" ht="15" x14ac:dyDescent="0.25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</row>
    <row r="134" spans="1:29" ht="15" x14ac:dyDescent="0.25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</row>
    <row r="135" spans="1:29" ht="15" x14ac:dyDescent="0.2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</row>
    <row r="136" spans="1:29" ht="15" x14ac:dyDescent="0.25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</row>
    <row r="137" spans="1:29" ht="15" x14ac:dyDescent="0.25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</row>
    <row r="138" spans="1:29" ht="15" x14ac:dyDescent="0.25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</row>
    <row r="139" spans="1:29" ht="15" x14ac:dyDescent="0.25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</row>
    <row r="140" spans="1:29" ht="15" x14ac:dyDescent="0.25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</row>
    <row r="141" spans="1:29" ht="15" x14ac:dyDescent="0.25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</row>
    <row r="142" spans="1:29" ht="15" x14ac:dyDescent="0.25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</row>
    <row r="143" spans="1:29" ht="15" x14ac:dyDescent="0.25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</row>
    <row r="144" spans="1:29" ht="15" x14ac:dyDescent="0.25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</row>
    <row r="145" spans="1:29" ht="15" x14ac:dyDescent="0.2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</row>
    <row r="146" spans="1:29" ht="15" x14ac:dyDescent="0.25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</row>
    <row r="147" spans="1:29" ht="15" x14ac:dyDescent="0.25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</row>
    <row r="148" spans="1:29" ht="15" x14ac:dyDescent="0.25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</row>
    <row r="149" spans="1:29" ht="15" x14ac:dyDescent="0.25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</row>
    <row r="150" spans="1:29" ht="15" x14ac:dyDescent="0.25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</row>
    <row r="151" spans="1:29" ht="15" x14ac:dyDescent="0.25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</row>
    <row r="152" spans="1:29" ht="15" x14ac:dyDescent="0.25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</row>
    <row r="153" spans="1:29" ht="15" x14ac:dyDescent="0.25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</row>
    <row r="154" spans="1:29" ht="15" x14ac:dyDescent="0.25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</row>
    <row r="155" spans="1:29" ht="15" x14ac:dyDescent="0.25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</row>
    <row r="156" spans="1:29" ht="15" x14ac:dyDescent="0.25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</row>
    <row r="157" spans="1:29" ht="15" x14ac:dyDescent="0.25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</row>
    <row r="158" spans="1:29" ht="15" x14ac:dyDescent="0.25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</row>
    <row r="159" spans="1:29" ht="15" x14ac:dyDescent="0.25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</row>
    <row r="160" spans="1:29" ht="15" x14ac:dyDescent="0.25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</row>
    <row r="161" spans="1:29" ht="15" x14ac:dyDescent="0.25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</row>
    <row r="162" spans="1:29" ht="15" x14ac:dyDescent="0.25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</row>
    <row r="163" spans="1:29" ht="15" x14ac:dyDescent="0.25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</row>
    <row r="164" spans="1:29" ht="15" x14ac:dyDescent="0.25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</row>
    <row r="165" spans="1:29" ht="15" x14ac:dyDescent="0.25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</row>
    <row r="166" spans="1:29" ht="15" x14ac:dyDescent="0.25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</row>
    <row r="167" spans="1:29" ht="15" x14ac:dyDescent="0.25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</row>
    <row r="168" spans="1:29" ht="15" x14ac:dyDescent="0.25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</row>
    <row r="169" spans="1:29" ht="15" x14ac:dyDescent="0.25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</row>
    <row r="170" spans="1:29" ht="15" x14ac:dyDescent="0.25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</row>
    <row r="171" spans="1:29" ht="15" x14ac:dyDescent="0.25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</row>
    <row r="172" spans="1:29" ht="15" x14ac:dyDescent="0.25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</row>
    <row r="173" spans="1:29" ht="15" x14ac:dyDescent="0.25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</row>
    <row r="174" spans="1:29" ht="15" x14ac:dyDescent="0.25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</row>
    <row r="175" spans="1:29" ht="15" x14ac:dyDescent="0.25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</row>
    <row r="176" spans="1:29" ht="15" x14ac:dyDescent="0.25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</row>
    <row r="177" spans="1:29" ht="15" x14ac:dyDescent="0.25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</row>
    <row r="178" spans="1:29" ht="15" x14ac:dyDescent="0.25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</row>
    <row r="179" spans="1:29" ht="15" x14ac:dyDescent="0.25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</row>
    <row r="180" spans="1:29" ht="15" x14ac:dyDescent="0.25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</row>
    <row r="181" spans="1:29" ht="15" x14ac:dyDescent="0.25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</row>
    <row r="182" spans="1:29" ht="15" x14ac:dyDescent="0.25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</row>
    <row r="183" spans="1:29" ht="15" x14ac:dyDescent="0.25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</row>
    <row r="184" spans="1:29" ht="15" x14ac:dyDescent="0.25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</row>
    <row r="185" spans="1:29" ht="15" x14ac:dyDescent="0.25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</row>
    <row r="186" spans="1:29" ht="15" x14ac:dyDescent="0.25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</row>
    <row r="187" spans="1:29" ht="15" x14ac:dyDescent="0.25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</row>
    <row r="188" spans="1:29" ht="15" x14ac:dyDescent="0.25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</row>
    <row r="189" spans="1:29" ht="15" x14ac:dyDescent="0.25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</row>
    <row r="190" spans="1:29" ht="15" x14ac:dyDescent="0.25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</row>
    <row r="191" spans="1:29" ht="15" x14ac:dyDescent="0.25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</row>
    <row r="192" spans="1:29" ht="15" x14ac:dyDescent="0.25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</row>
    <row r="193" spans="1:29" ht="15" x14ac:dyDescent="0.25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</row>
    <row r="194" spans="1:29" ht="15" x14ac:dyDescent="0.25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</row>
    <row r="195" spans="1:29" ht="15" x14ac:dyDescent="0.25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</row>
    <row r="196" spans="1:29" ht="15" x14ac:dyDescent="0.25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</row>
    <row r="197" spans="1:29" ht="15" x14ac:dyDescent="0.25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</row>
    <row r="198" spans="1:29" ht="15" x14ac:dyDescent="0.25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</row>
    <row r="199" spans="1:29" ht="15" x14ac:dyDescent="0.25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</row>
    <row r="200" spans="1:29" ht="15" x14ac:dyDescent="0.25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</row>
    <row r="201" spans="1:29" ht="15" x14ac:dyDescent="0.25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</row>
    <row r="202" spans="1:29" ht="15" x14ac:dyDescent="0.25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</row>
    <row r="203" spans="1:29" ht="15" x14ac:dyDescent="0.25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</row>
    <row r="204" spans="1:29" ht="15" x14ac:dyDescent="0.25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</row>
    <row r="205" spans="1:29" ht="15" x14ac:dyDescent="0.25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</row>
    <row r="206" spans="1:29" ht="15" x14ac:dyDescent="0.25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</row>
    <row r="207" spans="1:29" ht="15" x14ac:dyDescent="0.25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</row>
    <row r="208" spans="1:29" ht="15" x14ac:dyDescent="0.25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</row>
    <row r="209" spans="1:29" ht="15" x14ac:dyDescent="0.25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</row>
    <row r="210" spans="1:29" ht="15" x14ac:dyDescent="0.25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</row>
    <row r="211" spans="1:29" ht="15" x14ac:dyDescent="0.25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</row>
    <row r="212" spans="1:29" ht="15" x14ac:dyDescent="0.25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</row>
    <row r="213" spans="1:29" ht="15" x14ac:dyDescent="0.25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</row>
    <row r="214" spans="1:29" ht="15" x14ac:dyDescent="0.25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</row>
    <row r="215" spans="1:29" ht="15" x14ac:dyDescent="0.25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</row>
    <row r="216" spans="1:29" ht="15" x14ac:dyDescent="0.25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</row>
    <row r="217" spans="1:29" ht="15" x14ac:dyDescent="0.25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</row>
    <row r="218" spans="1:29" ht="15" x14ac:dyDescent="0.25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</row>
    <row r="219" spans="1:29" ht="15" x14ac:dyDescent="0.25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</row>
    <row r="220" spans="1:29" ht="15" x14ac:dyDescent="0.25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</row>
    <row r="221" spans="1:29" ht="15" x14ac:dyDescent="0.25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</row>
    <row r="222" spans="1:29" ht="15" x14ac:dyDescent="0.25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</row>
    <row r="223" spans="1:29" ht="15" x14ac:dyDescent="0.25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</row>
    <row r="224" spans="1:29" ht="15" x14ac:dyDescent="0.25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</row>
    <row r="225" spans="1:29" ht="15" x14ac:dyDescent="0.25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</row>
    <row r="226" spans="1:29" ht="15" x14ac:dyDescent="0.25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</row>
    <row r="227" spans="1:29" ht="15" x14ac:dyDescent="0.25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</row>
    <row r="228" spans="1:29" ht="15" x14ac:dyDescent="0.25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</row>
    <row r="229" spans="1:29" ht="15" x14ac:dyDescent="0.25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</row>
    <row r="230" spans="1:29" ht="15" x14ac:dyDescent="0.25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</row>
    <row r="231" spans="1:29" ht="15" x14ac:dyDescent="0.25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</row>
    <row r="232" spans="1:29" ht="15" x14ac:dyDescent="0.25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</row>
    <row r="233" spans="1:29" ht="15" x14ac:dyDescent="0.25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</row>
    <row r="234" spans="1:29" ht="15" x14ac:dyDescent="0.25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</row>
    <row r="235" spans="1:29" ht="15" x14ac:dyDescent="0.25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</row>
    <row r="236" spans="1:29" ht="15" x14ac:dyDescent="0.25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</row>
    <row r="237" spans="1:29" ht="15" x14ac:dyDescent="0.25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</row>
    <row r="238" spans="1:29" ht="15" x14ac:dyDescent="0.25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</row>
    <row r="239" spans="1:29" ht="15" x14ac:dyDescent="0.25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</row>
    <row r="240" spans="1:29" ht="15" x14ac:dyDescent="0.25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</row>
    <row r="241" spans="1:29" ht="15" x14ac:dyDescent="0.25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</row>
    <row r="242" spans="1:29" ht="15" x14ac:dyDescent="0.25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</row>
    <row r="243" spans="1:29" ht="15" x14ac:dyDescent="0.25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</row>
    <row r="244" spans="1:29" ht="15" x14ac:dyDescent="0.25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</row>
    <row r="245" spans="1:29" ht="15" x14ac:dyDescent="0.25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</row>
    <row r="246" spans="1:29" ht="15" x14ac:dyDescent="0.25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</row>
    <row r="247" spans="1:29" ht="15" x14ac:dyDescent="0.25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</row>
    <row r="248" spans="1:29" ht="15" x14ac:dyDescent="0.25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</row>
    <row r="249" spans="1:29" ht="15" x14ac:dyDescent="0.25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</row>
    <row r="250" spans="1:29" x14ac:dyDescent="0.2">
      <c r="C250" s="3"/>
    </row>
    <row r="251" spans="1:29" x14ac:dyDescent="0.2">
      <c r="C251" s="3"/>
    </row>
    <row r="252" spans="1:29" x14ac:dyDescent="0.2">
      <c r="C252" s="3"/>
    </row>
    <row r="253" spans="1:29" x14ac:dyDescent="0.2">
      <c r="C253" s="3"/>
    </row>
    <row r="254" spans="1:29" x14ac:dyDescent="0.2">
      <c r="C254" s="3"/>
    </row>
    <row r="255" spans="1:29" x14ac:dyDescent="0.2">
      <c r="C255" s="3"/>
    </row>
    <row r="256" spans="1:29" x14ac:dyDescent="0.2">
      <c r="C256" s="3"/>
    </row>
    <row r="257" spans="3:3" x14ac:dyDescent="0.2">
      <c r="C257" s="3"/>
    </row>
    <row r="258" spans="3:3" x14ac:dyDescent="0.2">
      <c r="C258" s="3"/>
    </row>
    <row r="259" spans="3:3" x14ac:dyDescent="0.2">
      <c r="C259" s="3"/>
    </row>
    <row r="260" spans="3:3" x14ac:dyDescent="0.2">
      <c r="C260" s="3"/>
    </row>
    <row r="261" spans="3:3" x14ac:dyDescent="0.2">
      <c r="C261" s="3"/>
    </row>
    <row r="262" spans="3:3" x14ac:dyDescent="0.2">
      <c r="C262" s="3"/>
    </row>
    <row r="263" spans="3:3" x14ac:dyDescent="0.2">
      <c r="C263" s="3"/>
    </row>
    <row r="264" spans="3:3" x14ac:dyDescent="0.2">
      <c r="C264" s="3"/>
    </row>
    <row r="265" spans="3:3" x14ac:dyDescent="0.2">
      <c r="C265" s="3"/>
    </row>
    <row r="266" spans="3:3" x14ac:dyDescent="0.2">
      <c r="C266" s="3"/>
    </row>
    <row r="267" spans="3:3" x14ac:dyDescent="0.2">
      <c r="C267" s="3"/>
    </row>
    <row r="268" spans="3:3" x14ac:dyDescent="0.2">
      <c r="C268" s="3"/>
    </row>
    <row r="269" spans="3:3" x14ac:dyDescent="0.2">
      <c r="C269" s="3"/>
    </row>
    <row r="270" spans="3:3" x14ac:dyDescent="0.2">
      <c r="C270" s="3"/>
    </row>
    <row r="271" spans="3:3" x14ac:dyDescent="0.2">
      <c r="C271" s="3"/>
    </row>
    <row r="272" spans="3:3" x14ac:dyDescent="0.2">
      <c r="C272" s="3"/>
    </row>
    <row r="273" spans="3:3" x14ac:dyDescent="0.2">
      <c r="C273" s="3"/>
    </row>
    <row r="274" spans="3:3" x14ac:dyDescent="0.2">
      <c r="C274" s="3"/>
    </row>
    <row r="275" spans="3:3" x14ac:dyDescent="0.2">
      <c r="C275" s="3"/>
    </row>
    <row r="276" spans="3:3" x14ac:dyDescent="0.2">
      <c r="C276" s="3"/>
    </row>
    <row r="277" spans="3:3" x14ac:dyDescent="0.2">
      <c r="C277" s="3"/>
    </row>
    <row r="278" spans="3:3" x14ac:dyDescent="0.2">
      <c r="C278" s="3"/>
    </row>
    <row r="279" spans="3:3" x14ac:dyDescent="0.2">
      <c r="C279" s="3"/>
    </row>
    <row r="280" spans="3:3" x14ac:dyDescent="0.2">
      <c r="C280" s="3"/>
    </row>
    <row r="281" spans="3:3" x14ac:dyDescent="0.2">
      <c r="C281" s="3"/>
    </row>
    <row r="282" spans="3:3" x14ac:dyDescent="0.2">
      <c r="C282" s="3"/>
    </row>
    <row r="283" spans="3:3" x14ac:dyDescent="0.2">
      <c r="C283" s="3"/>
    </row>
    <row r="284" spans="3:3" x14ac:dyDescent="0.2">
      <c r="C284" s="3"/>
    </row>
    <row r="285" spans="3:3" x14ac:dyDescent="0.2">
      <c r="C285" s="3"/>
    </row>
    <row r="286" spans="3:3" x14ac:dyDescent="0.2">
      <c r="C286" s="3"/>
    </row>
    <row r="287" spans="3:3" x14ac:dyDescent="0.2">
      <c r="C287" s="3"/>
    </row>
    <row r="288" spans="3:3" x14ac:dyDescent="0.2">
      <c r="C288" s="3"/>
    </row>
    <row r="289" spans="3:3" x14ac:dyDescent="0.2">
      <c r="C289" s="3"/>
    </row>
    <row r="290" spans="3:3" x14ac:dyDescent="0.2">
      <c r="C290" s="3"/>
    </row>
    <row r="291" spans="3:3" x14ac:dyDescent="0.2">
      <c r="C291" s="3"/>
    </row>
    <row r="292" spans="3:3" x14ac:dyDescent="0.2">
      <c r="C292" s="3"/>
    </row>
    <row r="293" spans="3:3" x14ac:dyDescent="0.2">
      <c r="C293" s="3"/>
    </row>
    <row r="294" spans="3:3" x14ac:dyDescent="0.2">
      <c r="C294" s="3"/>
    </row>
    <row r="295" spans="3:3" x14ac:dyDescent="0.2">
      <c r="C295" s="3"/>
    </row>
    <row r="296" spans="3:3" x14ac:dyDescent="0.2">
      <c r="C296" s="3"/>
    </row>
    <row r="297" spans="3:3" x14ac:dyDescent="0.2">
      <c r="C297" s="3"/>
    </row>
    <row r="298" spans="3:3" x14ac:dyDescent="0.2">
      <c r="C298" s="3"/>
    </row>
    <row r="299" spans="3:3" x14ac:dyDescent="0.2">
      <c r="C299" s="3"/>
    </row>
    <row r="300" spans="3:3" x14ac:dyDescent="0.2">
      <c r="C300" s="3"/>
    </row>
    <row r="301" spans="3:3" x14ac:dyDescent="0.2">
      <c r="C301" s="3"/>
    </row>
    <row r="302" spans="3:3" x14ac:dyDescent="0.2">
      <c r="C302" s="3"/>
    </row>
    <row r="303" spans="3:3" x14ac:dyDescent="0.2">
      <c r="C303" s="3"/>
    </row>
    <row r="304" spans="3:3" x14ac:dyDescent="0.2">
      <c r="C304" s="3"/>
    </row>
    <row r="305" spans="3:3" x14ac:dyDescent="0.2">
      <c r="C305" s="3"/>
    </row>
    <row r="306" spans="3:3" x14ac:dyDescent="0.2">
      <c r="C306" s="3"/>
    </row>
    <row r="307" spans="3:3" x14ac:dyDescent="0.2">
      <c r="C307" s="3"/>
    </row>
    <row r="308" spans="3:3" x14ac:dyDescent="0.2">
      <c r="C308" s="3"/>
    </row>
    <row r="309" spans="3:3" x14ac:dyDescent="0.2">
      <c r="C309" s="3"/>
    </row>
    <row r="310" spans="3:3" x14ac:dyDescent="0.2">
      <c r="C310" s="3"/>
    </row>
    <row r="311" spans="3:3" x14ac:dyDescent="0.2">
      <c r="C311" s="3"/>
    </row>
    <row r="312" spans="3:3" x14ac:dyDescent="0.2">
      <c r="C312" s="3"/>
    </row>
    <row r="313" spans="3:3" x14ac:dyDescent="0.2">
      <c r="C313" s="3"/>
    </row>
    <row r="314" spans="3:3" x14ac:dyDescent="0.2">
      <c r="C314" s="3"/>
    </row>
    <row r="315" spans="3:3" x14ac:dyDescent="0.2">
      <c r="C315" s="3"/>
    </row>
    <row r="316" spans="3:3" x14ac:dyDescent="0.2">
      <c r="C316" s="3"/>
    </row>
    <row r="317" spans="3:3" x14ac:dyDescent="0.2">
      <c r="C317" s="3"/>
    </row>
    <row r="318" spans="3:3" x14ac:dyDescent="0.2">
      <c r="C318" s="3"/>
    </row>
    <row r="319" spans="3:3" x14ac:dyDescent="0.2">
      <c r="C319" s="3"/>
    </row>
    <row r="320" spans="3:3" x14ac:dyDescent="0.2">
      <c r="C320" s="3"/>
    </row>
    <row r="321" spans="3:3" x14ac:dyDescent="0.2">
      <c r="C321" s="3"/>
    </row>
    <row r="322" spans="3:3" x14ac:dyDescent="0.2">
      <c r="C322" s="3"/>
    </row>
    <row r="323" spans="3:3" x14ac:dyDescent="0.2">
      <c r="C323" s="3"/>
    </row>
    <row r="324" spans="3:3" x14ac:dyDescent="0.2">
      <c r="C324" s="3"/>
    </row>
    <row r="325" spans="3:3" x14ac:dyDescent="0.2">
      <c r="C325" s="3"/>
    </row>
    <row r="326" spans="3:3" x14ac:dyDescent="0.2">
      <c r="C326" s="3"/>
    </row>
    <row r="327" spans="3:3" x14ac:dyDescent="0.2">
      <c r="C327" s="3"/>
    </row>
    <row r="328" spans="3:3" x14ac:dyDescent="0.2">
      <c r="C328" s="3"/>
    </row>
    <row r="329" spans="3:3" x14ac:dyDescent="0.2">
      <c r="C329" s="3"/>
    </row>
    <row r="330" spans="3:3" x14ac:dyDescent="0.2">
      <c r="C330" s="3"/>
    </row>
    <row r="331" spans="3:3" x14ac:dyDescent="0.2">
      <c r="C331" s="3"/>
    </row>
    <row r="332" spans="3:3" x14ac:dyDescent="0.2">
      <c r="C332" s="3"/>
    </row>
    <row r="333" spans="3:3" x14ac:dyDescent="0.2">
      <c r="C333" s="3"/>
    </row>
    <row r="334" spans="3:3" x14ac:dyDescent="0.2">
      <c r="C334" s="3"/>
    </row>
    <row r="335" spans="3:3" x14ac:dyDescent="0.2">
      <c r="C335" s="3"/>
    </row>
    <row r="336" spans="3:3" x14ac:dyDescent="0.2">
      <c r="C336" s="3"/>
    </row>
    <row r="337" spans="3:3" x14ac:dyDescent="0.2">
      <c r="C337" s="3"/>
    </row>
    <row r="338" spans="3:3" x14ac:dyDescent="0.2">
      <c r="C338" s="3"/>
    </row>
    <row r="339" spans="3:3" x14ac:dyDescent="0.2">
      <c r="C339" s="3"/>
    </row>
    <row r="340" spans="3:3" x14ac:dyDescent="0.2">
      <c r="C340" s="3"/>
    </row>
    <row r="341" spans="3:3" x14ac:dyDescent="0.2">
      <c r="C341" s="3"/>
    </row>
    <row r="342" spans="3:3" x14ac:dyDescent="0.2">
      <c r="C342" s="3"/>
    </row>
    <row r="343" spans="3:3" x14ac:dyDescent="0.2">
      <c r="C343" s="3"/>
    </row>
    <row r="344" spans="3:3" x14ac:dyDescent="0.2">
      <c r="C344" s="3"/>
    </row>
    <row r="345" spans="3:3" x14ac:dyDescent="0.2">
      <c r="C345" s="3"/>
    </row>
    <row r="346" spans="3:3" x14ac:dyDescent="0.2">
      <c r="C346" s="3"/>
    </row>
    <row r="347" spans="3:3" x14ac:dyDescent="0.2">
      <c r="C347" s="3"/>
    </row>
    <row r="348" spans="3:3" x14ac:dyDescent="0.2">
      <c r="C348" s="3"/>
    </row>
    <row r="349" spans="3:3" x14ac:dyDescent="0.2">
      <c r="C349" s="3"/>
    </row>
    <row r="350" spans="3:3" x14ac:dyDescent="0.2">
      <c r="C350" s="3"/>
    </row>
    <row r="351" spans="3:3" x14ac:dyDescent="0.2">
      <c r="C351" s="3"/>
    </row>
    <row r="352" spans="3:3" x14ac:dyDescent="0.2">
      <c r="C352" s="3"/>
    </row>
    <row r="353" spans="3:3" x14ac:dyDescent="0.2">
      <c r="C353" s="3"/>
    </row>
    <row r="354" spans="3:3" x14ac:dyDescent="0.2">
      <c r="C354" s="3"/>
    </row>
    <row r="355" spans="3:3" x14ac:dyDescent="0.2">
      <c r="C355" s="3"/>
    </row>
    <row r="356" spans="3:3" x14ac:dyDescent="0.2">
      <c r="C356" s="3"/>
    </row>
    <row r="357" spans="3:3" x14ac:dyDescent="0.2">
      <c r="C357" s="3"/>
    </row>
    <row r="358" spans="3:3" x14ac:dyDescent="0.2">
      <c r="C358" s="3"/>
    </row>
    <row r="359" spans="3:3" x14ac:dyDescent="0.2">
      <c r="C359" s="3"/>
    </row>
    <row r="360" spans="3:3" x14ac:dyDescent="0.2">
      <c r="C360" s="3"/>
    </row>
    <row r="361" spans="3:3" x14ac:dyDescent="0.2">
      <c r="C361" s="3"/>
    </row>
    <row r="362" spans="3:3" x14ac:dyDescent="0.2">
      <c r="C362" s="3"/>
    </row>
    <row r="363" spans="3:3" x14ac:dyDescent="0.2">
      <c r="C363" s="3"/>
    </row>
    <row r="364" spans="3:3" x14ac:dyDescent="0.2">
      <c r="C364" s="3"/>
    </row>
    <row r="365" spans="3:3" x14ac:dyDescent="0.2">
      <c r="C365" s="3"/>
    </row>
    <row r="366" spans="3:3" x14ac:dyDescent="0.2">
      <c r="C366" s="3"/>
    </row>
    <row r="367" spans="3:3" x14ac:dyDescent="0.2">
      <c r="C367" s="3"/>
    </row>
    <row r="368" spans="3:3" x14ac:dyDescent="0.2">
      <c r="C368" s="3"/>
    </row>
    <row r="369" spans="3:3" x14ac:dyDescent="0.2">
      <c r="C369" s="3"/>
    </row>
    <row r="370" spans="3:3" x14ac:dyDescent="0.2">
      <c r="C370" s="3"/>
    </row>
    <row r="371" spans="3:3" x14ac:dyDescent="0.2">
      <c r="C371" s="3"/>
    </row>
    <row r="372" spans="3:3" x14ac:dyDescent="0.2">
      <c r="C372" s="3"/>
    </row>
    <row r="373" spans="3:3" x14ac:dyDescent="0.2">
      <c r="C373" s="3"/>
    </row>
    <row r="374" spans="3:3" x14ac:dyDescent="0.2">
      <c r="C374" s="3"/>
    </row>
    <row r="375" spans="3:3" x14ac:dyDescent="0.2">
      <c r="C375" s="3"/>
    </row>
    <row r="376" spans="3:3" x14ac:dyDescent="0.2">
      <c r="C376" s="3"/>
    </row>
    <row r="377" spans="3:3" x14ac:dyDescent="0.2">
      <c r="C377" s="3"/>
    </row>
    <row r="378" spans="3:3" x14ac:dyDescent="0.2">
      <c r="C378" s="3"/>
    </row>
    <row r="379" spans="3:3" x14ac:dyDescent="0.2">
      <c r="C379" s="3"/>
    </row>
    <row r="380" spans="3:3" x14ac:dyDescent="0.2">
      <c r="C380" s="3"/>
    </row>
    <row r="381" spans="3:3" x14ac:dyDescent="0.2">
      <c r="C381" s="3"/>
    </row>
    <row r="382" spans="3:3" x14ac:dyDescent="0.2">
      <c r="C382" s="3"/>
    </row>
    <row r="383" spans="3:3" x14ac:dyDescent="0.2">
      <c r="C383" s="3"/>
    </row>
    <row r="384" spans="3:3" x14ac:dyDescent="0.2">
      <c r="C384" s="3"/>
    </row>
    <row r="385" spans="3:3" x14ac:dyDescent="0.2">
      <c r="C385" s="3"/>
    </row>
    <row r="386" spans="3:3" x14ac:dyDescent="0.2">
      <c r="C386" s="3"/>
    </row>
    <row r="387" spans="3:3" x14ac:dyDescent="0.2">
      <c r="C387" s="3"/>
    </row>
    <row r="388" spans="3:3" x14ac:dyDescent="0.2">
      <c r="C388" s="3"/>
    </row>
    <row r="389" spans="3:3" x14ac:dyDescent="0.2">
      <c r="C389" s="3"/>
    </row>
    <row r="390" spans="3:3" x14ac:dyDescent="0.2">
      <c r="C390" s="3"/>
    </row>
    <row r="391" spans="3:3" x14ac:dyDescent="0.2">
      <c r="C391" s="3"/>
    </row>
    <row r="392" spans="3:3" x14ac:dyDescent="0.2">
      <c r="C392" s="3"/>
    </row>
    <row r="393" spans="3:3" x14ac:dyDescent="0.2">
      <c r="C393" s="3"/>
    </row>
    <row r="394" spans="3:3" x14ac:dyDescent="0.2">
      <c r="C394" s="3"/>
    </row>
    <row r="395" spans="3:3" x14ac:dyDescent="0.2">
      <c r="C395" s="3"/>
    </row>
    <row r="396" spans="3:3" x14ac:dyDescent="0.2">
      <c r="C396" s="3"/>
    </row>
    <row r="397" spans="3:3" x14ac:dyDescent="0.2">
      <c r="C397" s="3"/>
    </row>
    <row r="398" spans="3:3" x14ac:dyDescent="0.2">
      <c r="C398" s="3"/>
    </row>
    <row r="399" spans="3:3" x14ac:dyDescent="0.2">
      <c r="C399" s="3"/>
    </row>
    <row r="400" spans="3:3" x14ac:dyDescent="0.2">
      <c r="C400" s="3"/>
    </row>
    <row r="401" spans="3:3" x14ac:dyDescent="0.2">
      <c r="C401" s="3"/>
    </row>
    <row r="402" spans="3:3" x14ac:dyDescent="0.2">
      <c r="C402" s="3"/>
    </row>
    <row r="403" spans="3:3" x14ac:dyDescent="0.2">
      <c r="C403" s="3"/>
    </row>
    <row r="404" spans="3:3" x14ac:dyDescent="0.2">
      <c r="C404" s="3"/>
    </row>
    <row r="405" spans="3:3" x14ac:dyDescent="0.2">
      <c r="C405" s="3"/>
    </row>
    <row r="406" spans="3:3" x14ac:dyDescent="0.2">
      <c r="C406" s="3"/>
    </row>
    <row r="407" spans="3:3" x14ac:dyDescent="0.2">
      <c r="C407" s="3"/>
    </row>
    <row r="408" spans="3:3" x14ac:dyDescent="0.2">
      <c r="C408" s="3"/>
    </row>
    <row r="409" spans="3:3" x14ac:dyDescent="0.2">
      <c r="C409" s="3"/>
    </row>
    <row r="410" spans="3:3" x14ac:dyDescent="0.2">
      <c r="C410" s="3"/>
    </row>
    <row r="411" spans="3:3" x14ac:dyDescent="0.2">
      <c r="C411" s="3"/>
    </row>
    <row r="412" spans="3:3" x14ac:dyDescent="0.2">
      <c r="C412" s="3"/>
    </row>
    <row r="413" spans="3:3" x14ac:dyDescent="0.2">
      <c r="C413" s="3"/>
    </row>
    <row r="414" spans="3:3" x14ac:dyDescent="0.2">
      <c r="C414" s="3"/>
    </row>
    <row r="415" spans="3:3" x14ac:dyDescent="0.2">
      <c r="C415" s="3"/>
    </row>
    <row r="416" spans="3:3" x14ac:dyDescent="0.2">
      <c r="C416" s="3"/>
    </row>
    <row r="417" spans="3:3" x14ac:dyDescent="0.2">
      <c r="C417" s="3"/>
    </row>
    <row r="418" spans="3:3" x14ac:dyDescent="0.2">
      <c r="C418" s="3"/>
    </row>
    <row r="419" spans="3:3" x14ac:dyDescent="0.2">
      <c r="C419" s="3"/>
    </row>
    <row r="420" spans="3:3" x14ac:dyDescent="0.2">
      <c r="C420" s="3"/>
    </row>
    <row r="421" spans="3:3" x14ac:dyDescent="0.2">
      <c r="C421" s="3"/>
    </row>
    <row r="422" spans="3:3" x14ac:dyDescent="0.2">
      <c r="C422" s="3"/>
    </row>
    <row r="423" spans="3:3" x14ac:dyDescent="0.2">
      <c r="C423" s="3"/>
    </row>
    <row r="424" spans="3:3" x14ac:dyDescent="0.2">
      <c r="C424" s="3"/>
    </row>
    <row r="425" spans="3:3" x14ac:dyDescent="0.2">
      <c r="C425" s="3"/>
    </row>
    <row r="426" spans="3:3" x14ac:dyDescent="0.2">
      <c r="C426" s="3"/>
    </row>
    <row r="427" spans="3:3" x14ac:dyDescent="0.2">
      <c r="C427" s="3"/>
    </row>
    <row r="428" spans="3:3" x14ac:dyDescent="0.2">
      <c r="C428" s="3"/>
    </row>
    <row r="429" spans="3:3" x14ac:dyDescent="0.2">
      <c r="C429" s="3"/>
    </row>
    <row r="430" spans="3:3" x14ac:dyDescent="0.2">
      <c r="C430" s="3"/>
    </row>
    <row r="431" spans="3:3" x14ac:dyDescent="0.2">
      <c r="C431" s="3"/>
    </row>
    <row r="432" spans="3:3" x14ac:dyDescent="0.2">
      <c r="C432" s="3"/>
    </row>
    <row r="433" spans="3:3" x14ac:dyDescent="0.2">
      <c r="C433" s="3"/>
    </row>
    <row r="434" spans="3:3" x14ac:dyDescent="0.2">
      <c r="C434" s="3"/>
    </row>
    <row r="435" spans="3:3" x14ac:dyDescent="0.2">
      <c r="C435" s="3"/>
    </row>
    <row r="436" spans="3:3" x14ac:dyDescent="0.2">
      <c r="C436" s="3"/>
    </row>
    <row r="437" spans="3:3" x14ac:dyDescent="0.2">
      <c r="C437" s="3"/>
    </row>
    <row r="438" spans="3:3" x14ac:dyDescent="0.2">
      <c r="C438" s="3"/>
    </row>
    <row r="439" spans="3:3" x14ac:dyDescent="0.2">
      <c r="C439" s="3"/>
    </row>
    <row r="440" spans="3:3" x14ac:dyDescent="0.2">
      <c r="C440" s="3"/>
    </row>
    <row r="441" spans="3:3" x14ac:dyDescent="0.2">
      <c r="C441" s="3"/>
    </row>
    <row r="442" spans="3:3" x14ac:dyDescent="0.2">
      <c r="C442" s="3"/>
    </row>
    <row r="443" spans="3:3" x14ac:dyDescent="0.2">
      <c r="C443" s="3"/>
    </row>
    <row r="444" spans="3:3" x14ac:dyDescent="0.2">
      <c r="C444" s="3"/>
    </row>
    <row r="445" spans="3:3" x14ac:dyDescent="0.2">
      <c r="C445" s="3"/>
    </row>
    <row r="446" spans="3:3" x14ac:dyDescent="0.2">
      <c r="C446" s="3"/>
    </row>
    <row r="447" spans="3:3" x14ac:dyDescent="0.2">
      <c r="C447" s="3"/>
    </row>
    <row r="448" spans="3:3" x14ac:dyDescent="0.2">
      <c r="C448" s="3"/>
    </row>
    <row r="449" spans="3:3" x14ac:dyDescent="0.2">
      <c r="C449" s="3"/>
    </row>
    <row r="450" spans="3:3" x14ac:dyDescent="0.2">
      <c r="C450" s="3"/>
    </row>
    <row r="451" spans="3:3" x14ac:dyDescent="0.2">
      <c r="C451" s="3"/>
    </row>
    <row r="452" spans="3:3" x14ac:dyDescent="0.2">
      <c r="C452" s="3"/>
    </row>
    <row r="453" spans="3:3" x14ac:dyDescent="0.2">
      <c r="C453" s="3"/>
    </row>
    <row r="454" spans="3:3" x14ac:dyDescent="0.2">
      <c r="C454" s="3"/>
    </row>
    <row r="455" spans="3:3" x14ac:dyDescent="0.2">
      <c r="C455" s="3"/>
    </row>
    <row r="456" spans="3:3" x14ac:dyDescent="0.2">
      <c r="C456" s="3"/>
    </row>
    <row r="457" spans="3:3" x14ac:dyDescent="0.2">
      <c r="C457" s="3"/>
    </row>
    <row r="458" spans="3:3" x14ac:dyDescent="0.2">
      <c r="C458" s="3"/>
    </row>
    <row r="459" spans="3:3" x14ac:dyDescent="0.2">
      <c r="C459" s="3"/>
    </row>
    <row r="460" spans="3:3" x14ac:dyDescent="0.2">
      <c r="C460" s="3"/>
    </row>
    <row r="461" spans="3:3" x14ac:dyDescent="0.2">
      <c r="C461" s="3"/>
    </row>
    <row r="462" spans="3:3" x14ac:dyDescent="0.2">
      <c r="C462" s="3"/>
    </row>
    <row r="463" spans="3:3" x14ac:dyDescent="0.2">
      <c r="C463" s="3"/>
    </row>
    <row r="464" spans="3:3" x14ac:dyDescent="0.2">
      <c r="C464" s="3"/>
    </row>
    <row r="465" spans="3:3" x14ac:dyDescent="0.2">
      <c r="C465" s="3"/>
    </row>
    <row r="466" spans="3:3" x14ac:dyDescent="0.2">
      <c r="C466" s="3"/>
    </row>
    <row r="467" spans="3:3" x14ac:dyDescent="0.2">
      <c r="C467" s="3"/>
    </row>
    <row r="468" spans="3:3" x14ac:dyDescent="0.2">
      <c r="C468" s="3"/>
    </row>
    <row r="469" spans="3:3" x14ac:dyDescent="0.2">
      <c r="C469" s="3"/>
    </row>
    <row r="470" spans="3:3" x14ac:dyDescent="0.2">
      <c r="C470" s="3"/>
    </row>
    <row r="471" spans="3:3" x14ac:dyDescent="0.2">
      <c r="C471" s="3"/>
    </row>
    <row r="472" spans="3:3" x14ac:dyDescent="0.2">
      <c r="C472" s="3"/>
    </row>
    <row r="473" spans="3:3" x14ac:dyDescent="0.2">
      <c r="C473" s="3"/>
    </row>
    <row r="474" spans="3:3" x14ac:dyDescent="0.2">
      <c r="C474" s="3"/>
    </row>
    <row r="475" spans="3:3" x14ac:dyDescent="0.2">
      <c r="C475" s="3"/>
    </row>
    <row r="476" spans="3:3" x14ac:dyDescent="0.2">
      <c r="C476" s="3"/>
    </row>
    <row r="477" spans="3:3" x14ac:dyDescent="0.2">
      <c r="C477" s="3"/>
    </row>
    <row r="478" spans="3:3" x14ac:dyDescent="0.2">
      <c r="C478" s="3"/>
    </row>
    <row r="479" spans="3:3" x14ac:dyDescent="0.2">
      <c r="C479" s="3"/>
    </row>
    <row r="480" spans="3:3" x14ac:dyDescent="0.2">
      <c r="C480" s="3"/>
    </row>
    <row r="481" spans="3:3" x14ac:dyDescent="0.2">
      <c r="C481" s="3"/>
    </row>
    <row r="482" spans="3:3" x14ac:dyDescent="0.2">
      <c r="C482" s="3"/>
    </row>
    <row r="483" spans="3:3" x14ac:dyDescent="0.2">
      <c r="C483" s="3"/>
    </row>
    <row r="484" spans="3:3" x14ac:dyDescent="0.2">
      <c r="C484" s="3"/>
    </row>
    <row r="485" spans="3:3" x14ac:dyDescent="0.2">
      <c r="C485" s="3"/>
    </row>
    <row r="486" spans="3:3" x14ac:dyDescent="0.2">
      <c r="C486" s="3"/>
    </row>
    <row r="487" spans="3:3" x14ac:dyDescent="0.2">
      <c r="C487" s="3"/>
    </row>
    <row r="488" spans="3:3" x14ac:dyDescent="0.2">
      <c r="C488" s="3"/>
    </row>
    <row r="489" spans="3:3" x14ac:dyDescent="0.2">
      <c r="C489" s="3"/>
    </row>
    <row r="490" spans="3:3" x14ac:dyDescent="0.2">
      <c r="C490" s="3"/>
    </row>
    <row r="491" spans="3:3" x14ac:dyDescent="0.2">
      <c r="C491" s="3"/>
    </row>
    <row r="492" spans="3:3" x14ac:dyDescent="0.2">
      <c r="C492" s="3"/>
    </row>
    <row r="493" spans="3:3" x14ac:dyDescent="0.2">
      <c r="C493" s="3"/>
    </row>
    <row r="494" spans="3:3" x14ac:dyDescent="0.2">
      <c r="C494" s="3"/>
    </row>
    <row r="495" spans="3:3" x14ac:dyDescent="0.2">
      <c r="C495" s="3"/>
    </row>
    <row r="496" spans="3:3" x14ac:dyDescent="0.2">
      <c r="C496" s="3"/>
    </row>
    <row r="497" spans="3:3" x14ac:dyDescent="0.2">
      <c r="C497" s="3"/>
    </row>
    <row r="498" spans="3:3" x14ac:dyDescent="0.2">
      <c r="C498" s="3"/>
    </row>
    <row r="499" spans="3:3" x14ac:dyDescent="0.2">
      <c r="C499" s="3"/>
    </row>
    <row r="500" spans="3:3" x14ac:dyDescent="0.2">
      <c r="C500" s="3"/>
    </row>
    <row r="501" spans="3:3" x14ac:dyDescent="0.2">
      <c r="C501" s="3"/>
    </row>
    <row r="502" spans="3:3" x14ac:dyDescent="0.2">
      <c r="C502" s="3"/>
    </row>
    <row r="503" spans="3:3" x14ac:dyDescent="0.2">
      <c r="C503" s="3"/>
    </row>
    <row r="504" spans="3:3" x14ac:dyDescent="0.2">
      <c r="C504" s="3"/>
    </row>
    <row r="505" spans="3:3" x14ac:dyDescent="0.2">
      <c r="C505" s="3"/>
    </row>
    <row r="506" spans="3:3" x14ac:dyDescent="0.2">
      <c r="C506" s="3"/>
    </row>
    <row r="507" spans="3:3" x14ac:dyDescent="0.2">
      <c r="C507" s="3"/>
    </row>
    <row r="508" spans="3:3" x14ac:dyDescent="0.2">
      <c r="C508" s="3"/>
    </row>
    <row r="509" spans="3:3" x14ac:dyDescent="0.2">
      <c r="C509" s="3"/>
    </row>
    <row r="510" spans="3:3" x14ac:dyDescent="0.2">
      <c r="C510" s="3"/>
    </row>
    <row r="511" spans="3:3" x14ac:dyDescent="0.2">
      <c r="C511" s="3"/>
    </row>
    <row r="512" spans="3:3" x14ac:dyDescent="0.2">
      <c r="C512" s="3"/>
    </row>
    <row r="513" spans="3:3" x14ac:dyDescent="0.2">
      <c r="C513" s="3"/>
    </row>
    <row r="514" spans="3:3" x14ac:dyDescent="0.2">
      <c r="C514" s="3"/>
    </row>
    <row r="515" spans="3:3" x14ac:dyDescent="0.2">
      <c r="C515" s="3"/>
    </row>
    <row r="516" spans="3:3" x14ac:dyDescent="0.2">
      <c r="C516" s="3"/>
    </row>
    <row r="517" spans="3:3" x14ac:dyDescent="0.2">
      <c r="C517" s="3"/>
    </row>
    <row r="518" spans="3:3" x14ac:dyDescent="0.2">
      <c r="C518" s="3"/>
    </row>
    <row r="519" spans="3:3" x14ac:dyDescent="0.2">
      <c r="C519" s="3"/>
    </row>
    <row r="520" spans="3:3" x14ac:dyDescent="0.2">
      <c r="C520" s="3"/>
    </row>
    <row r="521" spans="3:3" x14ac:dyDescent="0.2">
      <c r="C521" s="3"/>
    </row>
    <row r="522" spans="3:3" x14ac:dyDescent="0.2">
      <c r="C522" s="3"/>
    </row>
    <row r="523" spans="3:3" x14ac:dyDescent="0.2">
      <c r="C523" s="3"/>
    </row>
    <row r="524" spans="3:3" x14ac:dyDescent="0.2">
      <c r="C524" s="3"/>
    </row>
    <row r="525" spans="3:3" x14ac:dyDescent="0.2">
      <c r="C525" s="3"/>
    </row>
    <row r="526" spans="3:3" x14ac:dyDescent="0.2">
      <c r="C526" s="3"/>
    </row>
    <row r="527" spans="3:3" x14ac:dyDescent="0.2">
      <c r="C527" s="3"/>
    </row>
    <row r="528" spans="3:3" x14ac:dyDescent="0.2">
      <c r="C528" s="3"/>
    </row>
    <row r="529" spans="3:3" x14ac:dyDescent="0.2">
      <c r="C529" s="3"/>
    </row>
    <row r="530" spans="3:3" x14ac:dyDescent="0.2">
      <c r="C530" s="3"/>
    </row>
    <row r="531" spans="3:3" x14ac:dyDescent="0.2">
      <c r="C531" s="3"/>
    </row>
    <row r="532" spans="3:3" x14ac:dyDescent="0.2">
      <c r="C532" s="3"/>
    </row>
    <row r="533" spans="3:3" x14ac:dyDescent="0.2">
      <c r="C533" s="3"/>
    </row>
    <row r="534" spans="3:3" x14ac:dyDescent="0.2">
      <c r="C534" s="3"/>
    </row>
    <row r="535" spans="3:3" x14ac:dyDescent="0.2">
      <c r="C535" s="3"/>
    </row>
    <row r="536" spans="3:3" x14ac:dyDescent="0.2">
      <c r="C536" s="3"/>
    </row>
    <row r="537" spans="3:3" x14ac:dyDescent="0.2">
      <c r="C537" s="3"/>
    </row>
    <row r="538" spans="3:3" x14ac:dyDescent="0.2">
      <c r="C538" s="3"/>
    </row>
    <row r="539" spans="3:3" x14ac:dyDescent="0.2">
      <c r="C539" s="3"/>
    </row>
    <row r="540" spans="3:3" x14ac:dyDescent="0.2">
      <c r="C540" s="3"/>
    </row>
    <row r="541" spans="3:3" x14ac:dyDescent="0.2">
      <c r="C541" s="3"/>
    </row>
    <row r="542" spans="3:3" x14ac:dyDescent="0.2">
      <c r="C542" s="3"/>
    </row>
    <row r="543" spans="3:3" x14ac:dyDescent="0.2">
      <c r="C543" s="3"/>
    </row>
    <row r="544" spans="3:3" x14ac:dyDescent="0.2">
      <c r="C544" s="3"/>
    </row>
    <row r="545" spans="3:3" x14ac:dyDescent="0.2">
      <c r="C545" s="3"/>
    </row>
    <row r="546" spans="3:3" x14ac:dyDescent="0.2">
      <c r="C546" s="3"/>
    </row>
    <row r="547" spans="3:3" x14ac:dyDescent="0.2">
      <c r="C547" s="3"/>
    </row>
    <row r="548" spans="3:3" x14ac:dyDescent="0.2">
      <c r="C548" s="3"/>
    </row>
    <row r="549" spans="3:3" x14ac:dyDescent="0.2">
      <c r="C549" s="3"/>
    </row>
    <row r="550" spans="3:3" x14ac:dyDescent="0.2">
      <c r="C550" s="3"/>
    </row>
    <row r="551" spans="3:3" x14ac:dyDescent="0.2">
      <c r="C551" s="3"/>
    </row>
    <row r="552" spans="3:3" x14ac:dyDescent="0.2">
      <c r="C552" s="3"/>
    </row>
    <row r="553" spans="3:3" x14ac:dyDescent="0.2">
      <c r="C553" s="3"/>
    </row>
    <row r="554" spans="3:3" x14ac:dyDescent="0.2">
      <c r="C554" s="3"/>
    </row>
    <row r="555" spans="3:3" x14ac:dyDescent="0.2">
      <c r="C555" s="3"/>
    </row>
    <row r="556" spans="3:3" x14ac:dyDescent="0.2">
      <c r="C556" s="3"/>
    </row>
    <row r="557" spans="3:3" x14ac:dyDescent="0.2">
      <c r="C557" s="3"/>
    </row>
    <row r="558" spans="3:3" x14ac:dyDescent="0.2">
      <c r="C558" s="3"/>
    </row>
    <row r="559" spans="3:3" x14ac:dyDescent="0.2">
      <c r="C559" s="3"/>
    </row>
    <row r="560" spans="3:3" x14ac:dyDescent="0.2">
      <c r="C560" s="3"/>
    </row>
    <row r="561" spans="3:3" x14ac:dyDescent="0.2">
      <c r="C561" s="3"/>
    </row>
    <row r="562" spans="3:3" x14ac:dyDescent="0.2">
      <c r="C562" s="3"/>
    </row>
    <row r="563" spans="3:3" x14ac:dyDescent="0.2">
      <c r="C563" s="3"/>
    </row>
    <row r="564" spans="3:3" x14ac:dyDescent="0.2">
      <c r="C564" s="3"/>
    </row>
    <row r="565" spans="3:3" x14ac:dyDescent="0.2">
      <c r="C565" s="3"/>
    </row>
    <row r="566" spans="3:3" x14ac:dyDescent="0.2">
      <c r="C566" s="3"/>
    </row>
    <row r="567" spans="3:3" x14ac:dyDescent="0.2">
      <c r="C567" s="3"/>
    </row>
    <row r="568" spans="3:3" x14ac:dyDescent="0.2">
      <c r="C568" s="3"/>
    </row>
    <row r="569" spans="3:3" x14ac:dyDescent="0.2">
      <c r="C569" s="3"/>
    </row>
    <row r="570" spans="3:3" x14ac:dyDescent="0.2">
      <c r="C570" s="3"/>
    </row>
    <row r="571" spans="3:3" x14ac:dyDescent="0.2">
      <c r="C571" s="3"/>
    </row>
    <row r="572" spans="3:3" x14ac:dyDescent="0.2">
      <c r="C572" s="3"/>
    </row>
    <row r="573" spans="3:3" x14ac:dyDescent="0.2">
      <c r="C573" s="3"/>
    </row>
    <row r="574" spans="3:3" x14ac:dyDescent="0.2">
      <c r="C574" s="3"/>
    </row>
    <row r="575" spans="3:3" x14ac:dyDescent="0.2">
      <c r="C575" s="3"/>
    </row>
    <row r="576" spans="3:3" x14ac:dyDescent="0.2">
      <c r="C576" s="3"/>
    </row>
    <row r="577" spans="3:3" x14ac:dyDescent="0.2">
      <c r="C577" s="3"/>
    </row>
    <row r="578" spans="3:3" x14ac:dyDescent="0.2">
      <c r="C578" s="3"/>
    </row>
    <row r="579" spans="3:3" x14ac:dyDescent="0.2">
      <c r="C579" s="3"/>
    </row>
    <row r="580" spans="3:3" x14ac:dyDescent="0.2">
      <c r="C580" s="3"/>
    </row>
    <row r="581" spans="3:3" x14ac:dyDescent="0.2">
      <c r="C581" s="3"/>
    </row>
    <row r="582" spans="3:3" x14ac:dyDescent="0.2">
      <c r="C582" s="3"/>
    </row>
    <row r="583" spans="3:3" x14ac:dyDescent="0.2">
      <c r="C583" s="3"/>
    </row>
    <row r="584" spans="3:3" x14ac:dyDescent="0.2">
      <c r="C584" s="3"/>
    </row>
    <row r="585" spans="3:3" x14ac:dyDescent="0.2">
      <c r="C585" s="3"/>
    </row>
    <row r="586" spans="3:3" x14ac:dyDescent="0.2">
      <c r="C586" s="3"/>
    </row>
    <row r="587" spans="3:3" x14ac:dyDescent="0.2">
      <c r="C587" s="3"/>
    </row>
    <row r="588" spans="3:3" x14ac:dyDescent="0.2">
      <c r="C588" s="3"/>
    </row>
    <row r="589" spans="3:3" x14ac:dyDescent="0.2">
      <c r="C589" s="3"/>
    </row>
    <row r="590" spans="3:3" x14ac:dyDescent="0.2">
      <c r="C590" s="3"/>
    </row>
    <row r="591" spans="3:3" x14ac:dyDescent="0.2">
      <c r="C591" s="3"/>
    </row>
    <row r="592" spans="3:3" x14ac:dyDescent="0.2">
      <c r="C592" s="3"/>
    </row>
    <row r="593" spans="3:3" x14ac:dyDescent="0.2">
      <c r="C593" s="3"/>
    </row>
    <row r="594" spans="3:3" x14ac:dyDescent="0.2">
      <c r="C594" s="3"/>
    </row>
    <row r="595" spans="3:3" x14ac:dyDescent="0.2">
      <c r="C595" s="3"/>
    </row>
    <row r="596" spans="3:3" x14ac:dyDescent="0.2">
      <c r="C596" s="3"/>
    </row>
    <row r="597" spans="3:3" x14ac:dyDescent="0.2">
      <c r="C597" s="3"/>
    </row>
    <row r="598" spans="3:3" x14ac:dyDescent="0.2">
      <c r="C598" s="3"/>
    </row>
    <row r="599" spans="3:3" x14ac:dyDescent="0.2">
      <c r="C599" s="3"/>
    </row>
    <row r="600" spans="3:3" x14ac:dyDescent="0.2">
      <c r="C600" s="3"/>
    </row>
    <row r="601" spans="3:3" x14ac:dyDescent="0.2">
      <c r="C601" s="3"/>
    </row>
    <row r="602" spans="3:3" x14ac:dyDescent="0.2">
      <c r="C602" s="3"/>
    </row>
    <row r="603" spans="3:3" x14ac:dyDescent="0.2">
      <c r="C603" s="3"/>
    </row>
    <row r="604" spans="3:3" x14ac:dyDescent="0.2">
      <c r="C604" s="3"/>
    </row>
    <row r="605" spans="3:3" x14ac:dyDescent="0.2">
      <c r="C605" s="3"/>
    </row>
    <row r="606" spans="3:3" x14ac:dyDescent="0.2">
      <c r="C606" s="3"/>
    </row>
    <row r="607" spans="3:3" x14ac:dyDescent="0.2">
      <c r="C607" s="3"/>
    </row>
    <row r="608" spans="3:3" x14ac:dyDescent="0.2">
      <c r="C608" s="3"/>
    </row>
    <row r="609" spans="3:3" x14ac:dyDescent="0.2">
      <c r="C609" s="3"/>
    </row>
    <row r="610" spans="3:3" x14ac:dyDescent="0.2">
      <c r="C610" s="3"/>
    </row>
    <row r="611" spans="3:3" x14ac:dyDescent="0.2">
      <c r="C611" s="3"/>
    </row>
    <row r="612" spans="3:3" x14ac:dyDescent="0.2">
      <c r="C612" s="3"/>
    </row>
    <row r="613" spans="3:3" x14ac:dyDescent="0.2">
      <c r="C613" s="3"/>
    </row>
    <row r="614" spans="3:3" x14ac:dyDescent="0.2">
      <c r="C614" s="3"/>
    </row>
    <row r="615" spans="3:3" x14ac:dyDescent="0.2">
      <c r="C615" s="3"/>
    </row>
    <row r="616" spans="3:3" x14ac:dyDescent="0.2">
      <c r="C616" s="3"/>
    </row>
    <row r="617" spans="3:3" x14ac:dyDescent="0.2">
      <c r="C617" s="3"/>
    </row>
    <row r="618" spans="3:3" x14ac:dyDescent="0.2">
      <c r="C618" s="3"/>
    </row>
    <row r="619" spans="3:3" x14ac:dyDescent="0.2">
      <c r="C619" s="3"/>
    </row>
    <row r="620" spans="3:3" x14ac:dyDescent="0.2">
      <c r="C620" s="3"/>
    </row>
    <row r="621" spans="3:3" x14ac:dyDescent="0.2">
      <c r="C621" s="3"/>
    </row>
    <row r="622" spans="3:3" x14ac:dyDescent="0.2">
      <c r="C622" s="3"/>
    </row>
    <row r="623" spans="3:3" x14ac:dyDescent="0.2">
      <c r="C623" s="3"/>
    </row>
    <row r="624" spans="3:3" x14ac:dyDescent="0.2">
      <c r="C624" s="3"/>
    </row>
    <row r="625" spans="3:3" x14ac:dyDescent="0.2">
      <c r="C625" s="3"/>
    </row>
    <row r="626" spans="3:3" x14ac:dyDescent="0.2">
      <c r="C626" s="3"/>
    </row>
    <row r="627" spans="3:3" x14ac:dyDescent="0.2">
      <c r="C627" s="3"/>
    </row>
    <row r="628" spans="3:3" x14ac:dyDescent="0.2">
      <c r="C628" s="3"/>
    </row>
    <row r="629" spans="3:3" x14ac:dyDescent="0.2">
      <c r="C629" s="3"/>
    </row>
    <row r="630" spans="3:3" x14ac:dyDescent="0.2">
      <c r="C630" s="3"/>
    </row>
    <row r="631" spans="3:3" x14ac:dyDescent="0.2">
      <c r="C631" s="3"/>
    </row>
    <row r="632" spans="3:3" x14ac:dyDescent="0.2">
      <c r="C632" s="3"/>
    </row>
    <row r="633" spans="3:3" x14ac:dyDescent="0.2">
      <c r="C633" s="3"/>
    </row>
    <row r="634" spans="3:3" x14ac:dyDescent="0.2">
      <c r="C634" s="3"/>
    </row>
    <row r="635" spans="3:3" x14ac:dyDescent="0.2">
      <c r="C635" s="3"/>
    </row>
    <row r="636" spans="3:3" x14ac:dyDescent="0.2">
      <c r="C636" s="3"/>
    </row>
    <row r="637" spans="3:3" x14ac:dyDescent="0.2">
      <c r="C637" s="3"/>
    </row>
    <row r="638" spans="3:3" x14ac:dyDescent="0.2">
      <c r="C638" s="3"/>
    </row>
    <row r="639" spans="3:3" x14ac:dyDescent="0.2">
      <c r="C639" s="3"/>
    </row>
    <row r="640" spans="3:3" x14ac:dyDescent="0.2">
      <c r="C640" s="3"/>
    </row>
    <row r="641" spans="3:3" x14ac:dyDescent="0.2">
      <c r="C641" s="3"/>
    </row>
    <row r="642" spans="3:3" x14ac:dyDescent="0.2">
      <c r="C642" s="3"/>
    </row>
    <row r="643" spans="3:3" x14ac:dyDescent="0.2">
      <c r="C643" s="3"/>
    </row>
    <row r="644" spans="3:3" x14ac:dyDescent="0.2">
      <c r="C644" s="3"/>
    </row>
    <row r="645" spans="3:3" x14ac:dyDescent="0.2">
      <c r="C645" s="3"/>
    </row>
    <row r="646" spans="3:3" x14ac:dyDescent="0.2">
      <c r="C646" s="3"/>
    </row>
    <row r="647" spans="3:3" x14ac:dyDescent="0.2">
      <c r="C647" s="3"/>
    </row>
    <row r="648" spans="3:3" x14ac:dyDescent="0.2">
      <c r="C648" s="3"/>
    </row>
    <row r="649" spans="3:3" x14ac:dyDescent="0.2">
      <c r="C649" s="3"/>
    </row>
    <row r="650" spans="3:3" x14ac:dyDescent="0.2">
      <c r="C650" s="3"/>
    </row>
    <row r="651" spans="3:3" x14ac:dyDescent="0.2">
      <c r="C651" s="3"/>
    </row>
    <row r="652" spans="3:3" x14ac:dyDescent="0.2">
      <c r="C652" s="3"/>
    </row>
    <row r="653" spans="3:3" x14ac:dyDescent="0.2">
      <c r="C653" s="3"/>
    </row>
    <row r="654" spans="3:3" x14ac:dyDescent="0.2">
      <c r="C654" s="3"/>
    </row>
    <row r="655" spans="3:3" x14ac:dyDescent="0.2">
      <c r="C655" s="3"/>
    </row>
    <row r="656" spans="3:3" x14ac:dyDescent="0.2">
      <c r="C656" s="3"/>
    </row>
    <row r="657" spans="3:3" x14ac:dyDescent="0.2">
      <c r="C657" s="3"/>
    </row>
    <row r="658" spans="3:3" x14ac:dyDescent="0.2">
      <c r="C658" s="3"/>
    </row>
    <row r="659" spans="3:3" x14ac:dyDescent="0.2">
      <c r="C659" s="3"/>
    </row>
    <row r="660" spans="3:3" x14ac:dyDescent="0.2">
      <c r="C660" s="3"/>
    </row>
    <row r="661" spans="3:3" x14ac:dyDescent="0.2">
      <c r="C661" s="3"/>
    </row>
    <row r="662" spans="3:3" x14ac:dyDescent="0.2">
      <c r="C662" s="3"/>
    </row>
    <row r="663" spans="3:3" x14ac:dyDescent="0.2">
      <c r="C663" s="3"/>
    </row>
    <row r="664" spans="3:3" x14ac:dyDescent="0.2">
      <c r="C664" s="3"/>
    </row>
    <row r="665" spans="3:3" x14ac:dyDescent="0.2">
      <c r="C665" s="3"/>
    </row>
    <row r="666" spans="3:3" x14ac:dyDescent="0.2">
      <c r="C666" s="3"/>
    </row>
    <row r="667" spans="3:3" x14ac:dyDescent="0.2">
      <c r="C667" s="3"/>
    </row>
    <row r="668" spans="3:3" x14ac:dyDescent="0.2">
      <c r="C668" s="3"/>
    </row>
    <row r="669" spans="3:3" x14ac:dyDescent="0.2">
      <c r="C669" s="3"/>
    </row>
    <row r="670" spans="3:3" x14ac:dyDescent="0.2">
      <c r="C670" s="3"/>
    </row>
    <row r="671" spans="3:3" x14ac:dyDescent="0.2">
      <c r="C671" s="3"/>
    </row>
    <row r="672" spans="3:3" x14ac:dyDescent="0.2">
      <c r="C672" s="3"/>
    </row>
    <row r="673" spans="3:3" x14ac:dyDescent="0.2">
      <c r="C673" s="3"/>
    </row>
    <row r="674" spans="3:3" x14ac:dyDescent="0.2">
      <c r="C674" s="3"/>
    </row>
    <row r="675" spans="3:3" x14ac:dyDescent="0.2">
      <c r="C675" s="3"/>
    </row>
    <row r="676" spans="3:3" x14ac:dyDescent="0.2">
      <c r="C676" s="3"/>
    </row>
    <row r="677" spans="3:3" x14ac:dyDescent="0.2">
      <c r="C677" s="3"/>
    </row>
    <row r="678" spans="3:3" x14ac:dyDescent="0.2">
      <c r="C678" s="3"/>
    </row>
    <row r="679" spans="3:3" x14ac:dyDescent="0.2">
      <c r="C679" s="3"/>
    </row>
    <row r="680" spans="3:3" x14ac:dyDescent="0.2">
      <c r="C680" s="3"/>
    </row>
    <row r="681" spans="3:3" x14ac:dyDescent="0.2">
      <c r="C681" s="3"/>
    </row>
    <row r="682" spans="3:3" x14ac:dyDescent="0.2">
      <c r="C682" s="3"/>
    </row>
    <row r="683" spans="3:3" x14ac:dyDescent="0.2">
      <c r="C683" s="3"/>
    </row>
    <row r="684" spans="3:3" x14ac:dyDescent="0.2">
      <c r="C684" s="3"/>
    </row>
    <row r="685" spans="3:3" x14ac:dyDescent="0.2">
      <c r="C685" s="3"/>
    </row>
    <row r="686" spans="3:3" x14ac:dyDescent="0.2">
      <c r="C686" s="3"/>
    </row>
    <row r="687" spans="3:3" x14ac:dyDescent="0.2">
      <c r="C687" s="3"/>
    </row>
    <row r="688" spans="3:3" x14ac:dyDescent="0.2">
      <c r="C688" s="3"/>
    </row>
    <row r="689" spans="3:3" x14ac:dyDescent="0.2">
      <c r="C689" s="3"/>
    </row>
    <row r="690" spans="3:3" x14ac:dyDescent="0.2">
      <c r="C690" s="3"/>
    </row>
    <row r="691" spans="3:3" x14ac:dyDescent="0.2">
      <c r="C691" s="3"/>
    </row>
    <row r="692" spans="3:3" x14ac:dyDescent="0.2">
      <c r="C692" s="3"/>
    </row>
    <row r="693" spans="3:3" x14ac:dyDescent="0.2">
      <c r="C693" s="3"/>
    </row>
    <row r="694" spans="3:3" x14ac:dyDescent="0.2">
      <c r="C694" s="3"/>
    </row>
    <row r="695" spans="3:3" x14ac:dyDescent="0.2">
      <c r="C695" s="3"/>
    </row>
    <row r="696" spans="3:3" x14ac:dyDescent="0.2">
      <c r="C696" s="3"/>
    </row>
    <row r="697" spans="3:3" x14ac:dyDescent="0.2">
      <c r="C697" s="3"/>
    </row>
    <row r="698" spans="3:3" x14ac:dyDescent="0.2">
      <c r="C698" s="3"/>
    </row>
    <row r="699" spans="3:3" x14ac:dyDescent="0.2">
      <c r="C699" s="3"/>
    </row>
    <row r="700" spans="3:3" x14ac:dyDescent="0.2">
      <c r="C700" s="3"/>
    </row>
    <row r="701" spans="3:3" x14ac:dyDescent="0.2">
      <c r="C701" s="3"/>
    </row>
    <row r="702" spans="3:3" x14ac:dyDescent="0.2">
      <c r="C702" s="3"/>
    </row>
    <row r="703" spans="3:3" x14ac:dyDescent="0.2">
      <c r="C703" s="3"/>
    </row>
    <row r="704" spans="3:3" x14ac:dyDescent="0.2">
      <c r="C704" s="3"/>
    </row>
    <row r="705" spans="3:3" x14ac:dyDescent="0.2">
      <c r="C705" s="3"/>
    </row>
    <row r="706" spans="3:3" x14ac:dyDescent="0.2">
      <c r="C706" s="3"/>
    </row>
    <row r="707" spans="3:3" x14ac:dyDescent="0.2">
      <c r="C707" s="3"/>
    </row>
    <row r="708" spans="3:3" x14ac:dyDescent="0.2">
      <c r="C708" s="3"/>
    </row>
    <row r="709" spans="3:3" x14ac:dyDescent="0.2">
      <c r="C709" s="3"/>
    </row>
    <row r="710" spans="3:3" x14ac:dyDescent="0.2">
      <c r="C710" s="3"/>
    </row>
    <row r="711" spans="3:3" x14ac:dyDescent="0.2">
      <c r="C711" s="3"/>
    </row>
    <row r="712" spans="3:3" x14ac:dyDescent="0.2">
      <c r="C712" s="3"/>
    </row>
    <row r="713" spans="3:3" x14ac:dyDescent="0.2">
      <c r="C713" s="3"/>
    </row>
    <row r="714" spans="3:3" x14ac:dyDescent="0.2">
      <c r="C714" s="3"/>
    </row>
    <row r="715" spans="3:3" x14ac:dyDescent="0.2">
      <c r="C715" s="3"/>
    </row>
    <row r="716" spans="3:3" x14ac:dyDescent="0.2">
      <c r="C716" s="3"/>
    </row>
    <row r="717" spans="3:3" x14ac:dyDescent="0.2">
      <c r="C717" s="3"/>
    </row>
    <row r="718" spans="3:3" x14ac:dyDescent="0.2">
      <c r="C718" s="3"/>
    </row>
    <row r="719" spans="3:3" x14ac:dyDescent="0.2">
      <c r="C719" s="3"/>
    </row>
    <row r="720" spans="3:3" x14ac:dyDescent="0.2">
      <c r="C720" s="3"/>
    </row>
    <row r="721" spans="3:3" x14ac:dyDescent="0.2">
      <c r="C721" s="3"/>
    </row>
    <row r="722" spans="3:3" x14ac:dyDescent="0.2">
      <c r="C722" s="3"/>
    </row>
    <row r="723" spans="3:3" x14ac:dyDescent="0.2">
      <c r="C723" s="3"/>
    </row>
    <row r="724" spans="3:3" x14ac:dyDescent="0.2">
      <c r="C724" s="3"/>
    </row>
    <row r="725" spans="3:3" x14ac:dyDescent="0.2">
      <c r="C725" s="3"/>
    </row>
    <row r="726" spans="3:3" x14ac:dyDescent="0.2">
      <c r="C726" s="3"/>
    </row>
    <row r="727" spans="3:3" x14ac:dyDescent="0.2">
      <c r="C727" s="3"/>
    </row>
    <row r="728" spans="3:3" x14ac:dyDescent="0.2">
      <c r="C728" s="3"/>
    </row>
    <row r="729" spans="3:3" x14ac:dyDescent="0.2">
      <c r="C729" s="3"/>
    </row>
    <row r="730" spans="3:3" x14ac:dyDescent="0.2">
      <c r="C730" s="3"/>
    </row>
    <row r="731" spans="3:3" x14ac:dyDescent="0.2">
      <c r="C731" s="3"/>
    </row>
    <row r="732" spans="3:3" x14ac:dyDescent="0.2">
      <c r="C732" s="3"/>
    </row>
    <row r="733" spans="3:3" x14ac:dyDescent="0.2">
      <c r="C733" s="3"/>
    </row>
    <row r="734" spans="3:3" x14ac:dyDescent="0.2">
      <c r="C734" s="3"/>
    </row>
    <row r="735" spans="3:3" x14ac:dyDescent="0.2">
      <c r="C735" s="3"/>
    </row>
    <row r="736" spans="3:3" x14ac:dyDescent="0.2">
      <c r="C736" s="3"/>
    </row>
    <row r="737" spans="3:3" x14ac:dyDescent="0.2">
      <c r="C737" s="3"/>
    </row>
    <row r="738" spans="3:3" x14ac:dyDescent="0.2">
      <c r="C738" s="3"/>
    </row>
    <row r="739" spans="3:3" x14ac:dyDescent="0.2">
      <c r="C739" s="3"/>
    </row>
    <row r="740" spans="3:3" x14ac:dyDescent="0.2">
      <c r="C740" s="3"/>
    </row>
    <row r="741" spans="3:3" x14ac:dyDescent="0.2">
      <c r="C741" s="3"/>
    </row>
    <row r="742" spans="3:3" x14ac:dyDescent="0.2">
      <c r="C742" s="3"/>
    </row>
    <row r="743" spans="3:3" x14ac:dyDescent="0.2">
      <c r="C743" s="3"/>
    </row>
    <row r="744" spans="3:3" x14ac:dyDescent="0.2">
      <c r="C744" s="3"/>
    </row>
    <row r="745" spans="3:3" x14ac:dyDescent="0.2">
      <c r="C745" s="3"/>
    </row>
    <row r="746" spans="3:3" x14ac:dyDescent="0.2">
      <c r="C746" s="3"/>
    </row>
    <row r="747" spans="3:3" x14ac:dyDescent="0.2">
      <c r="C747" s="3"/>
    </row>
    <row r="748" spans="3:3" x14ac:dyDescent="0.2">
      <c r="C748" s="3"/>
    </row>
    <row r="749" spans="3:3" x14ac:dyDescent="0.2">
      <c r="C749" s="3"/>
    </row>
    <row r="750" spans="3:3" x14ac:dyDescent="0.2">
      <c r="C750" s="3"/>
    </row>
    <row r="751" spans="3:3" x14ac:dyDescent="0.2">
      <c r="C751" s="3"/>
    </row>
    <row r="752" spans="3:3" x14ac:dyDescent="0.2">
      <c r="C752" s="3"/>
    </row>
    <row r="753" spans="3:3" x14ac:dyDescent="0.2">
      <c r="C753" s="3"/>
    </row>
    <row r="754" spans="3:3" x14ac:dyDescent="0.2">
      <c r="C754" s="3"/>
    </row>
    <row r="755" spans="3:3" x14ac:dyDescent="0.2">
      <c r="C755" s="3"/>
    </row>
    <row r="756" spans="3:3" x14ac:dyDescent="0.2">
      <c r="C756" s="3"/>
    </row>
    <row r="757" spans="3:3" x14ac:dyDescent="0.2">
      <c r="C757" s="3"/>
    </row>
    <row r="758" spans="3:3" x14ac:dyDescent="0.2">
      <c r="C758" s="3"/>
    </row>
    <row r="759" spans="3:3" x14ac:dyDescent="0.2">
      <c r="C759" s="3"/>
    </row>
    <row r="760" spans="3:3" x14ac:dyDescent="0.2">
      <c r="C760" s="3"/>
    </row>
    <row r="761" spans="3:3" x14ac:dyDescent="0.2">
      <c r="C761" s="3"/>
    </row>
    <row r="762" spans="3:3" x14ac:dyDescent="0.2">
      <c r="C762" s="3"/>
    </row>
    <row r="763" spans="3:3" x14ac:dyDescent="0.2">
      <c r="C763" s="3"/>
    </row>
    <row r="764" spans="3:3" x14ac:dyDescent="0.2">
      <c r="C764" s="3"/>
    </row>
    <row r="765" spans="3:3" x14ac:dyDescent="0.2">
      <c r="C765" s="3"/>
    </row>
    <row r="766" spans="3:3" x14ac:dyDescent="0.2">
      <c r="C766" s="3"/>
    </row>
    <row r="767" spans="3:3" x14ac:dyDescent="0.2">
      <c r="C767" s="3"/>
    </row>
    <row r="768" spans="3:3" x14ac:dyDescent="0.2">
      <c r="C768" s="3"/>
    </row>
    <row r="769" spans="3:3" x14ac:dyDescent="0.2">
      <c r="C769" s="3"/>
    </row>
    <row r="770" spans="3:3" x14ac:dyDescent="0.2">
      <c r="C770" s="3"/>
    </row>
    <row r="771" spans="3:3" x14ac:dyDescent="0.2">
      <c r="C771" s="3"/>
    </row>
    <row r="772" spans="3:3" x14ac:dyDescent="0.2">
      <c r="C772" s="3"/>
    </row>
    <row r="773" spans="3:3" x14ac:dyDescent="0.2">
      <c r="C773" s="3"/>
    </row>
    <row r="774" spans="3:3" x14ac:dyDescent="0.2">
      <c r="C774" s="3"/>
    </row>
    <row r="775" spans="3:3" x14ac:dyDescent="0.2">
      <c r="C775" s="3"/>
    </row>
    <row r="776" spans="3:3" x14ac:dyDescent="0.2">
      <c r="C776" s="3"/>
    </row>
    <row r="777" spans="3:3" x14ac:dyDescent="0.2">
      <c r="C777" s="3"/>
    </row>
    <row r="778" spans="3:3" x14ac:dyDescent="0.2">
      <c r="C778" s="3"/>
    </row>
    <row r="779" spans="3:3" x14ac:dyDescent="0.2">
      <c r="C779" s="3"/>
    </row>
    <row r="780" spans="3:3" x14ac:dyDescent="0.2">
      <c r="C780" s="3"/>
    </row>
    <row r="781" spans="3:3" x14ac:dyDescent="0.2">
      <c r="C781" s="3"/>
    </row>
    <row r="782" spans="3:3" x14ac:dyDescent="0.2">
      <c r="C782" s="3"/>
    </row>
    <row r="783" spans="3:3" x14ac:dyDescent="0.2">
      <c r="C783" s="3"/>
    </row>
    <row r="784" spans="3:3" x14ac:dyDescent="0.2">
      <c r="C784" s="3"/>
    </row>
    <row r="785" spans="3:3" x14ac:dyDescent="0.2">
      <c r="C785" s="3"/>
    </row>
    <row r="786" spans="3:3" x14ac:dyDescent="0.2">
      <c r="C786" s="3"/>
    </row>
    <row r="787" spans="3:3" x14ac:dyDescent="0.2">
      <c r="C787" s="3"/>
    </row>
    <row r="788" spans="3:3" x14ac:dyDescent="0.2">
      <c r="C788" s="3"/>
    </row>
    <row r="789" spans="3:3" x14ac:dyDescent="0.2">
      <c r="C789" s="3"/>
    </row>
    <row r="790" spans="3:3" x14ac:dyDescent="0.2">
      <c r="C790" s="3"/>
    </row>
    <row r="791" spans="3:3" x14ac:dyDescent="0.2">
      <c r="C791" s="3"/>
    </row>
    <row r="792" spans="3:3" x14ac:dyDescent="0.2">
      <c r="C792" s="3"/>
    </row>
    <row r="793" spans="3:3" x14ac:dyDescent="0.2">
      <c r="C793" s="3"/>
    </row>
    <row r="794" spans="3:3" x14ac:dyDescent="0.2">
      <c r="C794" s="3"/>
    </row>
    <row r="795" spans="3:3" x14ac:dyDescent="0.2">
      <c r="C795" s="3"/>
    </row>
    <row r="796" spans="3:3" x14ac:dyDescent="0.2">
      <c r="C796" s="3"/>
    </row>
    <row r="797" spans="3:3" x14ac:dyDescent="0.2">
      <c r="C797" s="3"/>
    </row>
    <row r="798" spans="3:3" x14ac:dyDescent="0.2">
      <c r="C798" s="3"/>
    </row>
    <row r="799" spans="3:3" x14ac:dyDescent="0.2">
      <c r="C799" s="3"/>
    </row>
    <row r="800" spans="3:3" x14ac:dyDescent="0.2">
      <c r="C800" s="3"/>
    </row>
    <row r="801" spans="3:3" x14ac:dyDescent="0.2">
      <c r="C801" s="3"/>
    </row>
    <row r="802" spans="3:3" x14ac:dyDescent="0.2">
      <c r="C802" s="3"/>
    </row>
    <row r="803" spans="3:3" x14ac:dyDescent="0.2">
      <c r="C803" s="3"/>
    </row>
    <row r="804" spans="3:3" x14ac:dyDescent="0.2">
      <c r="C804" s="3"/>
    </row>
    <row r="805" spans="3:3" x14ac:dyDescent="0.2">
      <c r="C805" s="3"/>
    </row>
    <row r="806" spans="3:3" x14ac:dyDescent="0.2">
      <c r="C806" s="3"/>
    </row>
    <row r="807" spans="3:3" x14ac:dyDescent="0.2">
      <c r="C807" s="3"/>
    </row>
    <row r="808" spans="3:3" x14ac:dyDescent="0.2">
      <c r="C808" s="3"/>
    </row>
    <row r="809" spans="3:3" x14ac:dyDescent="0.2">
      <c r="C809" s="3"/>
    </row>
    <row r="810" spans="3:3" x14ac:dyDescent="0.2">
      <c r="C810" s="3"/>
    </row>
    <row r="811" spans="3:3" x14ac:dyDescent="0.2">
      <c r="C811" s="3"/>
    </row>
    <row r="812" spans="3:3" x14ac:dyDescent="0.2">
      <c r="C812" s="3"/>
    </row>
    <row r="813" spans="3:3" x14ac:dyDescent="0.2">
      <c r="C813" s="3"/>
    </row>
    <row r="814" spans="3:3" x14ac:dyDescent="0.2">
      <c r="C814" s="3"/>
    </row>
    <row r="815" spans="3:3" x14ac:dyDescent="0.2">
      <c r="C815" s="3"/>
    </row>
    <row r="816" spans="3:3" x14ac:dyDescent="0.2">
      <c r="C816" s="3"/>
    </row>
    <row r="817" spans="3:3" x14ac:dyDescent="0.2">
      <c r="C817" s="3"/>
    </row>
    <row r="818" spans="3:3" x14ac:dyDescent="0.2">
      <c r="C818" s="3"/>
    </row>
    <row r="819" spans="3:3" x14ac:dyDescent="0.2">
      <c r="C819" s="3"/>
    </row>
    <row r="820" spans="3:3" x14ac:dyDescent="0.2">
      <c r="C820" s="3"/>
    </row>
    <row r="821" spans="3:3" x14ac:dyDescent="0.2">
      <c r="C821" s="3"/>
    </row>
    <row r="822" spans="3:3" x14ac:dyDescent="0.2">
      <c r="C822" s="3"/>
    </row>
    <row r="823" spans="3:3" x14ac:dyDescent="0.2">
      <c r="C823" s="3"/>
    </row>
    <row r="824" spans="3:3" x14ac:dyDescent="0.2">
      <c r="C824" s="3"/>
    </row>
    <row r="825" spans="3:3" x14ac:dyDescent="0.2">
      <c r="C825" s="3"/>
    </row>
    <row r="826" spans="3:3" x14ac:dyDescent="0.2">
      <c r="C826" s="3"/>
    </row>
    <row r="827" spans="3:3" x14ac:dyDescent="0.2">
      <c r="C827" s="3"/>
    </row>
    <row r="828" spans="3:3" x14ac:dyDescent="0.2">
      <c r="C828" s="3"/>
    </row>
    <row r="829" spans="3:3" x14ac:dyDescent="0.2">
      <c r="C829" s="3"/>
    </row>
    <row r="830" spans="3:3" x14ac:dyDescent="0.2">
      <c r="C830" s="3"/>
    </row>
    <row r="831" spans="3:3" x14ac:dyDescent="0.2">
      <c r="C831" s="3"/>
    </row>
    <row r="832" spans="3:3" x14ac:dyDescent="0.2">
      <c r="C832" s="3"/>
    </row>
    <row r="833" spans="3:3" x14ac:dyDescent="0.2">
      <c r="C833" s="3"/>
    </row>
    <row r="834" spans="3:3" x14ac:dyDescent="0.2">
      <c r="C834" s="3"/>
    </row>
    <row r="835" spans="3:3" x14ac:dyDescent="0.2">
      <c r="C835" s="3"/>
    </row>
    <row r="836" spans="3:3" x14ac:dyDescent="0.2">
      <c r="C836" s="3"/>
    </row>
    <row r="837" spans="3:3" x14ac:dyDescent="0.2">
      <c r="C837" s="3"/>
    </row>
    <row r="838" spans="3:3" x14ac:dyDescent="0.2">
      <c r="C838" s="3"/>
    </row>
    <row r="839" spans="3:3" x14ac:dyDescent="0.2">
      <c r="C839" s="3"/>
    </row>
    <row r="840" spans="3:3" x14ac:dyDescent="0.2">
      <c r="C840" s="3"/>
    </row>
    <row r="841" spans="3:3" x14ac:dyDescent="0.2">
      <c r="C841" s="3"/>
    </row>
    <row r="842" spans="3:3" x14ac:dyDescent="0.2">
      <c r="C842" s="3"/>
    </row>
    <row r="843" spans="3:3" x14ac:dyDescent="0.2">
      <c r="C843" s="3"/>
    </row>
    <row r="844" spans="3:3" x14ac:dyDescent="0.2">
      <c r="C844" s="3"/>
    </row>
    <row r="845" spans="3:3" x14ac:dyDescent="0.2">
      <c r="C845" s="3"/>
    </row>
    <row r="846" spans="3:3" x14ac:dyDescent="0.2">
      <c r="C846" s="3"/>
    </row>
    <row r="847" spans="3:3" x14ac:dyDescent="0.2">
      <c r="C847" s="3"/>
    </row>
    <row r="848" spans="3:3" x14ac:dyDescent="0.2">
      <c r="C848" s="3"/>
    </row>
    <row r="849" spans="3:3" x14ac:dyDescent="0.2">
      <c r="C849" s="3"/>
    </row>
    <row r="850" spans="3:3" x14ac:dyDescent="0.2">
      <c r="C850" s="3"/>
    </row>
    <row r="851" spans="3:3" x14ac:dyDescent="0.2">
      <c r="C851" s="3"/>
    </row>
    <row r="852" spans="3:3" x14ac:dyDescent="0.2">
      <c r="C852" s="3"/>
    </row>
    <row r="853" spans="3:3" x14ac:dyDescent="0.2">
      <c r="C853" s="3"/>
    </row>
    <row r="854" spans="3:3" x14ac:dyDescent="0.2">
      <c r="C854" s="3"/>
    </row>
    <row r="855" spans="3:3" x14ac:dyDescent="0.2">
      <c r="C855" s="3"/>
    </row>
    <row r="856" spans="3:3" x14ac:dyDescent="0.2">
      <c r="C856" s="3"/>
    </row>
    <row r="857" spans="3:3" x14ac:dyDescent="0.2">
      <c r="C857" s="3"/>
    </row>
    <row r="858" spans="3:3" x14ac:dyDescent="0.2">
      <c r="C858" s="3"/>
    </row>
    <row r="859" spans="3:3" x14ac:dyDescent="0.2">
      <c r="C859" s="3"/>
    </row>
    <row r="860" spans="3:3" x14ac:dyDescent="0.2">
      <c r="C860" s="3"/>
    </row>
    <row r="861" spans="3:3" x14ac:dyDescent="0.2">
      <c r="C861" s="3"/>
    </row>
    <row r="862" spans="3:3" x14ac:dyDescent="0.2">
      <c r="C862" s="3"/>
    </row>
    <row r="863" spans="3:3" x14ac:dyDescent="0.2">
      <c r="C863" s="3"/>
    </row>
    <row r="864" spans="3:3" x14ac:dyDescent="0.2">
      <c r="C864" s="3"/>
    </row>
    <row r="865" spans="3:3" x14ac:dyDescent="0.2">
      <c r="C865" s="3"/>
    </row>
    <row r="866" spans="3:3" x14ac:dyDescent="0.2">
      <c r="C866" s="3"/>
    </row>
    <row r="867" spans="3:3" x14ac:dyDescent="0.2">
      <c r="C867" s="3"/>
    </row>
    <row r="868" spans="3:3" x14ac:dyDescent="0.2">
      <c r="C868" s="3"/>
    </row>
    <row r="869" spans="3:3" x14ac:dyDescent="0.2">
      <c r="C869" s="3"/>
    </row>
    <row r="870" spans="3:3" x14ac:dyDescent="0.2">
      <c r="C870" s="3"/>
    </row>
    <row r="871" spans="3:3" x14ac:dyDescent="0.2">
      <c r="C871" s="3"/>
    </row>
    <row r="872" spans="3:3" x14ac:dyDescent="0.2">
      <c r="C872" s="3"/>
    </row>
    <row r="873" spans="3:3" x14ac:dyDescent="0.2">
      <c r="C873" s="3"/>
    </row>
    <row r="874" spans="3:3" x14ac:dyDescent="0.2">
      <c r="C874" s="3"/>
    </row>
    <row r="875" spans="3:3" x14ac:dyDescent="0.2">
      <c r="C875" s="3"/>
    </row>
    <row r="876" spans="3:3" x14ac:dyDescent="0.2">
      <c r="C876" s="3"/>
    </row>
    <row r="877" spans="3:3" x14ac:dyDescent="0.2">
      <c r="C877" s="3"/>
    </row>
    <row r="878" spans="3:3" x14ac:dyDescent="0.2">
      <c r="C878" s="3"/>
    </row>
    <row r="879" spans="3:3" x14ac:dyDescent="0.2">
      <c r="C879" s="3"/>
    </row>
    <row r="880" spans="3:3" x14ac:dyDescent="0.2">
      <c r="C880" s="3"/>
    </row>
    <row r="881" spans="3:3" x14ac:dyDescent="0.2">
      <c r="C881" s="3"/>
    </row>
    <row r="882" spans="3:3" x14ac:dyDescent="0.2">
      <c r="C882" s="3"/>
    </row>
    <row r="883" spans="3:3" x14ac:dyDescent="0.2">
      <c r="C883" s="3"/>
    </row>
    <row r="884" spans="3:3" x14ac:dyDescent="0.2">
      <c r="C884" s="3"/>
    </row>
    <row r="885" spans="3:3" x14ac:dyDescent="0.2">
      <c r="C885" s="3"/>
    </row>
    <row r="886" spans="3:3" x14ac:dyDescent="0.2">
      <c r="C886" s="3"/>
    </row>
    <row r="887" spans="3:3" x14ac:dyDescent="0.2">
      <c r="C887" s="3"/>
    </row>
    <row r="888" spans="3:3" x14ac:dyDescent="0.2">
      <c r="C888" s="3"/>
    </row>
    <row r="889" spans="3:3" x14ac:dyDescent="0.2">
      <c r="C889" s="3"/>
    </row>
    <row r="890" spans="3:3" x14ac:dyDescent="0.2">
      <c r="C890" s="3"/>
    </row>
    <row r="891" spans="3:3" x14ac:dyDescent="0.2">
      <c r="C891" s="3"/>
    </row>
    <row r="892" spans="3:3" x14ac:dyDescent="0.2">
      <c r="C892" s="3"/>
    </row>
    <row r="893" spans="3:3" x14ac:dyDescent="0.2">
      <c r="C893" s="3"/>
    </row>
    <row r="894" spans="3:3" x14ac:dyDescent="0.2">
      <c r="C894" s="3"/>
    </row>
    <row r="895" spans="3:3" x14ac:dyDescent="0.2">
      <c r="C895" s="3"/>
    </row>
    <row r="896" spans="3:3" x14ac:dyDescent="0.2">
      <c r="C896" s="3"/>
    </row>
    <row r="897" spans="3:3" x14ac:dyDescent="0.2">
      <c r="C897" s="3"/>
    </row>
    <row r="898" spans="3:3" x14ac:dyDescent="0.2">
      <c r="C898" s="3"/>
    </row>
    <row r="899" spans="3:3" x14ac:dyDescent="0.2">
      <c r="C899" s="3"/>
    </row>
    <row r="900" spans="3:3" x14ac:dyDescent="0.2">
      <c r="C900" s="3"/>
    </row>
    <row r="901" spans="3:3" x14ac:dyDescent="0.2">
      <c r="C901" s="3"/>
    </row>
    <row r="902" spans="3:3" x14ac:dyDescent="0.2">
      <c r="C902" s="3"/>
    </row>
    <row r="903" spans="3:3" x14ac:dyDescent="0.2">
      <c r="C903" s="3"/>
    </row>
    <row r="904" spans="3:3" x14ac:dyDescent="0.2">
      <c r="C904" s="3"/>
    </row>
    <row r="905" spans="3:3" x14ac:dyDescent="0.2">
      <c r="C905" s="3"/>
    </row>
    <row r="906" spans="3:3" x14ac:dyDescent="0.2">
      <c r="C906" s="3"/>
    </row>
    <row r="907" spans="3:3" x14ac:dyDescent="0.2">
      <c r="C907" s="3"/>
    </row>
    <row r="908" spans="3:3" x14ac:dyDescent="0.2">
      <c r="C908" s="3"/>
    </row>
    <row r="909" spans="3:3" x14ac:dyDescent="0.2">
      <c r="C909" s="3"/>
    </row>
    <row r="910" spans="3:3" x14ac:dyDescent="0.2">
      <c r="C910" s="3"/>
    </row>
    <row r="911" spans="3:3" x14ac:dyDescent="0.2">
      <c r="C911" s="3"/>
    </row>
    <row r="912" spans="3:3" x14ac:dyDescent="0.2">
      <c r="C912" s="3"/>
    </row>
    <row r="913" spans="3:3" x14ac:dyDescent="0.2">
      <c r="C913" s="3"/>
    </row>
    <row r="914" spans="3:3" x14ac:dyDescent="0.2">
      <c r="C914" s="3"/>
    </row>
    <row r="915" spans="3:3" x14ac:dyDescent="0.2">
      <c r="C915" s="3"/>
    </row>
    <row r="916" spans="3:3" x14ac:dyDescent="0.2">
      <c r="C916" s="3"/>
    </row>
    <row r="917" spans="3:3" x14ac:dyDescent="0.2">
      <c r="C917" s="3"/>
    </row>
    <row r="918" spans="3:3" x14ac:dyDescent="0.2">
      <c r="C918" s="3"/>
    </row>
    <row r="919" spans="3:3" x14ac:dyDescent="0.2">
      <c r="C919" s="3"/>
    </row>
    <row r="920" spans="3:3" x14ac:dyDescent="0.2">
      <c r="C920" s="3"/>
    </row>
    <row r="921" spans="3:3" x14ac:dyDescent="0.2">
      <c r="C921" s="3"/>
    </row>
    <row r="922" spans="3:3" x14ac:dyDescent="0.2">
      <c r="C922" s="3"/>
    </row>
    <row r="923" spans="3:3" x14ac:dyDescent="0.2">
      <c r="C923" s="3"/>
    </row>
    <row r="924" spans="3:3" x14ac:dyDescent="0.2">
      <c r="C924" s="3"/>
    </row>
    <row r="925" spans="3:3" x14ac:dyDescent="0.2">
      <c r="C925" s="3"/>
    </row>
    <row r="926" spans="3:3" x14ac:dyDescent="0.2">
      <c r="C926" s="3"/>
    </row>
    <row r="927" spans="3:3" x14ac:dyDescent="0.2">
      <c r="C927" s="3"/>
    </row>
    <row r="928" spans="3:3" x14ac:dyDescent="0.2">
      <c r="C928" s="3"/>
    </row>
    <row r="929" spans="3:3" x14ac:dyDescent="0.2">
      <c r="C929" s="3"/>
    </row>
    <row r="930" spans="3:3" x14ac:dyDescent="0.2">
      <c r="C930" s="3"/>
    </row>
    <row r="931" spans="3:3" x14ac:dyDescent="0.2">
      <c r="C931" s="3"/>
    </row>
    <row r="932" spans="3:3" x14ac:dyDescent="0.2">
      <c r="C932" s="3"/>
    </row>
    <row r="933" spans="3:3" x14ac:dyDescent="0.2">
      <c r="C933" s="3"/>
    </row>
    <row r="934" spans="3:3" x14ac:dyDescent="0.2">
      <c r="C934" s="3"/>
    </row>
    <row r="935" spans="3:3" x14ac:dyDescent="0.2">
      <c r="C935" s="3"/>
    </row>
    <row r="936" spans="3:3" x14ac:dyDescent="0.2">
      <c r="C936" s="3"/>
    </row>
    <row r="937" spans="3:3" x14ac:dyDescent="0.2">
      <c r="C937" s="3"/>
    </row>
    <row r="938" spans="3:3" x14ac:dyDescent="0.2">
      <c r="C938" s="3"/>
    </row>
    <row r="939" spans="3:3" x14ac:dyDescent="0.2">
      <c r="C939" s="3"/>
    </row>
    <row r="940" spans="3:3" x14ac:dyDescent="0.2">
      <c r="C940" s="3"/>
    </row>
    <row r="941" spans="3:3" x14ac:dyDescent="0.2">
      <c r="C941" s="3"/>
    </row>
    <row r="942" spans="3:3" x14ac:dyDescent="0.2">
      <c r="C942" s="3"/>
    </row>
    <row r="943" spans="3:3" x14ac:dyDescent="0.2">
      <c r="C943" s="3"/>
    </row>
    <row r="944" spans="3:3" x14ac:dyDescent="0.2">
      <c r="C944" s="3"/>
    </row>
    <row r="945" spans="3:3" x14ac:dyDescent="0.2">
      <c r="C945" s="3"/>
    </row>
    <row r="946" spans="3:3" x14ac:dyDescent="0.2">
      <c r="C946" s="3"/>
    </row>
    <row r="947" spans="3:3" x14ac:dyDescent="0.2">
      <c r="C947" s="3"/>
    </row>
    <row r="948" spans="3:3" x14ac:dyDescent="0.2">
      <c r="C948" s="3"/>
    </row>
    <row r="949" spans="3:3" x14ac:dyDescent="0.2">
      <c r="C949" s="3"/>
    </row>
    <row r="950" spans="3:3" x14ac:dyDescent="0.2">
      <c r="C950" s="3"/>
    </row>
    <row r="951" spans="3:3" x14ac:dyDescent="0.2">
      <c r="C951" s="3"/>
    </row>
    <row r="952" spans="3:3" x14ac:dyDescent="0.2">
      <c r="C952" s="3"/>
    </row>
    <row r="953" spans="3:3" x14ac:dyDescent="0.2">
      <c r="C953" s="3"/>
    </row>
    <row r="954" spans="3:3" x14ac:dyDescent="0.2">
      <c r="C954" s="3"/>
    </row>
    <row r="955" spans="3:3" x14ac:dyDescent="0.2">
      <c r="C955" s="3"/>
    </row>
    <row r="956" spans="3:3" x14ac:dyDescent="0.2">
      <c r="C956" s="3"/>
    </row>
    <row r="957" spans="3:3" x14ac:dyDescent="0.2">
      <c r="C957" s="3"/>
    </row>
    <row r="958" spans="3:3" x14ac:dyDescent="0.2">
      <c r="C958" s="3"/>
    </row>
    <row r="959" spans="3:3" x14ac:dyDescent="0.2">
      <c r="C959" s="3"/>
    </row>
    <row r="960" spans="3:3" x14ac:dyDescent="0.2">
      <c r="C960" s="3"/>
    </row>
    <row r="961" spans="3:3" x14ac:dyDescent="0.2">
      <c r="C961" s="3"/>
    </row>
    <row r="962" spans="3:3" x14ac:dyDescent="0.2">
      <c r="C962" s="3"/>
    </row>
    <row r="963" spans="3:3" x14ac:dyDescent="0.2">
      <c r="C963" s="3"/>
    </row>
    <row r="964" spans="3:3" x14ac:dyDescent="0.2">
      <c r="C964" s="3"/>
    </row>
    <row r="965" spans="3:3" x14ac:dyDescent="0.2">
      <c r="C965" s="3"/>
    </row>
    <row r="966" spans="3:3" x14ac:dyDescent="0.2">
      <c r="C966" s="3"/>
    </row>
    <row r="967" spans="3:3" x14ac:dyDescent="0.2">
      <c r="C967" s="3"/>
    </row>
    <row r="968" spans="3:3" x14ac:dyDescent="0.2">
      <c r="C968" s="3"/>
    </row>
    <row r="969" spans="3:3" x14ac:dyDescent="0.2">
      <c r="C969" s="3"/>
    </row>
    <row r="970" spans="3:3" x14ac:dyDescent="0.2">
      <c r="C970" s="3"/>
    </row>
    <row r="971" spans="3:3" x14ac:dyDescent="0.2">
      <c r="C971" s="3"/>
    </row>
    <row r="972" spans="3:3" x14ac:dyDescent="0.2">
      <c r="C972" s="3"/>
    </row>
    <row r="973" spans="3:3" x14ac:dyDescent="0.2">
      <c r="C973" s="3"/>
    </row>
    <row r="974" spans="3:3" x14ac:dyDescent="0.2">
      <c r="C974" s="3"/>
    </row>
    <row r="975" spans="3:3" x14ac:dyDescent="0.2">
      <c r="C975" s="3"/>
    </row>
    <row r="976" spans="3: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</sheetData>
  <mergeCells count="33">
    <mergeCell ref="A40:K40"/>
    <mergeCell ref="A41:A47"/>
    <mergeCell ref="J41:J47"/>
    <mergeCell ref="K41:K47"/>
    <mergeCell ref="A48:K48"/>
    <mergeCell ref="A31:A34"/>
    <mergeCell ref="J31:J34"/>
    <mergeCell ref="K31:K34"/>
    <mergeCell ref="A35:K35"/>
    <mergeCell ref="A36:A39"/>
    <mergeCell ref="J36:J39"/>
    <mergeCell ref="K36:K39"/>
    <mergeCell ref="A25:K25"/>
    <mergeCell ref="A26:A29"/>
    <mergeCell ref="J26:J29"/>
    <mergeCell ref="K26:K29"/>
    <mergeCell ref="A30:K30"/>
    <mergeCell ref="A16:A19"/>
    <mergeCell ref="J16:J19"/>
    <mergeCell ref="K16:K19"/>
    <mergeCell ref="A21:A24"/>
    <mergeCell ref="J21:J24"/>
    <mergeCell ref="K21:K24"/>
    <mergeCell ref="A10:K10"/>
    <mergeCell ref="A11:A14"/>
    <mergeCell ref="J11:J14"/>
    <mergeCell ref="K11:K14"/>
    <mergeCell ref="A15:K15"/>
    <mergeCell ref="A4:K4"/>
    <mergeCell ref="M4:P4"/>
    <mergeCell ref="A6:A9"/>
    <mergeCell ref="J6:J9"/>
    <mergeCell ref="K6:K9"/>
  </mergeCells>
  <pageMargins left="0.25" right="0.25" top="0.75" bottom="0.75" header="0.511811023622047" footer="0.511811023622047"/>
  <pageSetup paperSize="9" fitToHeight="0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252"/>
  <sheetViews>
    <sheetView topLeftCell="A46" zoomScaleNormal="100" workbookViewId="0">
      <selection activeCell="L5" sqref="L5:L10"/>
    </sheetView>
  </sheetViews>
  <sheetFormatPr defaultColWidth="12.5703125" defaultRowHeight="12.75" x14ac:dyDescent="0.2"/>
  <cols>
    <col min="1" max="1" width="15.140625" style="1" customWidth="1"/>
    <col min="2" max="2" width="22" style="1" customWidth="1"/>
    <col min="3" max="3" width="27.28515625" style="1" customWidth="1"/>
    <col min="4" max="4" width="10.140625" style="1" customWidth="1"/>
    <col min="5" max="5" width="8.28515625" style="1" customWidth="1"/>
    <col min="6" max="6" width="15.85546875" style="1" customWidth="1"/>
    <col min="7" max="7" width="16.28515625" style="1" customWidth="1"/>
    <col min="8" max="8" width="14" style="1" customWidth="1"/>
    <col min="9" max="9" width="18.85546875" style="1" hidden="1" customWidth="1"/>
    <col min="10" max="10" width="13.7109375" style="1" customWidth="1"/>
    <col min="11" max="11" width="13" style="1" customWidth="1"/>
    <col min="12" max="12" width="12" style="1" customWidth="1"/>
    <col min="13" max="13" width="12.85546875" style="1" customWidth="1"/>
    <col min="14" max="14" width="8.5703125" style="1" customWidth="1"/>
    <col min="15" max="15" width="9.5703125" style="1" customWidth="1"/>
    <col min="16" max="16" width="13.28515625" style="1" customWidth="1"/>
    <col min="17" max="18" width="10" style="1" customWidth="1"/>
    <col min="19" max="29" width="8.5703125" style="1" customWidth="1"/>
  </cols>
  <sheetData>
    <row r="1" spans="1:29" x14ac:dyDescent="0.2">
      <c r="A1" s="304" t="s">
        <v>412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5" x14ac:dyDescent="0.25">
      <c r="A3" s="536"/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305"/>
      <c r="O3" s="544" t="s">
        <v>413</v>
      </c>
      <c r="P3" s="544"/>
      <c r="Q3" s="544"/>
      <c r="R3" s="544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</row>
    <row r="4" spans="1:29" ht="60" x14ac:dyDescent="0.25">
      <c r="A4" s="229" t="s">
        <v>344</v>
      </c>
      <c r="B4" s="229" t="s">
        <v>414</v>
      </c>
      <c r="C4" s="229" t="s">
        <v>415</v>
      </c>
      <c r="D4" s="229" t="s">
        <v>346</v>
      </c>
      <c r="E4" s="229" t="s">
        <v>347</v>
      </c>
      <c r="F4" s="229" t="s">
        <v>348</v>
      </c>
      <c r="G4" s="229" t="s">
        <v>416</v>
      </c>
      <c r="H4" s="229" t="s">
        <v>417</v>
      </c>
      <c r="I4" s="229" t="s">
        <v>350</v>
      </c>
      <c r="J4" s="248" t="s">
        <v>418</v>
      </c>
      <c r="K4" s="229" t="s">
        <v>419</v>
      </c>
      <c r="L4" s="248" t="s">
        <v>353</v>
      </c>
      <c r="M4" s="248" t="s">
        <v>354</v>
      </c>
      <c r="N4" s="305"/>
      <c r="O4" s="307" t="s">
        <v>420</v>
      </c>
      <c r="P4" s="308" t="s">
        <v>356</v>
      </c>
      <c r="Q4" s="308" t="s">
        <v>357</v>
      </c>
      <c r="R4" s="308" t="s">
        <v>358</v>
      </c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</row>
    <row r="5" spans="1:29" ht="90" x14ac:dyDescent="0.25">
      <c r="A5" s="532" t="s">
        <v>421</v>
      </c>
      <c r="B5" s="230" t="s">
        <v>422</v>
      </c>
      <c r="C5" s="230" t="s">
        <v>423</v>
      </c>
      <c r="D5" s="230"/>
      <c r="E5" s="230" t="s">
        <v>424</v>
      </c>
      <c r="F5" s="230">
        <v>6</v>
      </c>
      <c r="G5" s="230">
        <v>1</v>
      </c>
      <c r="H5" s="230" t="s">
        <v>425</v>
      </c>
      <c r="I5" s="230" t="s">
        <v>426</v>
      </c>
      <c r="J5" s="309">
        <f t="shared" ref="J5:J10" si="0">O5</f>
        <v>142.18</v>
      </c>
      <c r="K5" s="310">
        <f t="shared" ref="K5:K10" si="1">J5*G5</f>
        <v>142.18</v>
      </c>
      <c r="L5" s="537">
        <f>SUM(K5:K10)/6</f>
        <v>60.105555555555561</v>
      </c>
      <c r="M5" s="537">
        <f>L5*6</f>
        <v>360.63333333333338</v>
      </c>
      <c r="N5" s="305"/>
      <c r="O5" s="311">
        <v>142.18</v>
      </c>
      <c r="P5" s="312" t="s">
        <v>427</v>
      </c>
      <c r="Q5" s="312"/>
      <c r="R5" s="312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</row>
    <row r="6" spans="1:29" ht="45" x14ac:dyDescent="0.25">
      <c r="A6" s="532"/>
      <c r="B6" s="230" t="s">
        <v>428</v>
      </c>
      <c r="C6" s="235" t="s">
        <v>429</v>
      </c>
      <c r="D6" s="235"/>
      <c r="E6" s="235" t="s">
        <v>362</v>
      </c>
      <c r="F6" s="235">
        <v>1</v>
      </c>
      <c r="G6" s="230">
        <v>6</v>
      </c>
      <c r="H6" s="230" t="s">
        <v>430</v>
      </c>
      <c r="I6" s="230" t="s">
        <v>431</v>
      </c>
      <c r="J6" s="309">
        <f t="shared" si="0"/>
        <v>7.8833333333333329</v>
      </c>
      <c r="K6" s="310">
        <f t="shared" si="1"/>
        <v>47.3</v>
      </c>
      <c r="L6" s="537"/>
      <c r="M6" s="537"/>
      <c r="N6" s="305"/>
      <c r="O6" s="311">
        <f>AVERAGE(P6:R6)</f>
        <v>7.8833333333333329</v>
      </c>
      <c r="P6" s="312">
        <v>7.52</v>
      </c>
      <c r="Q6" s="312">
        <v>8.6999999999999993</v>
      </c>
      <c r="R6" s="312">
        <v>7.43</v>
      </c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</row>
    <row r="7" spans="1:29" ht="105" x14ac:dyDescent="0.25">
      <c r="A7" s="532"/>
      <c r="B7" s="230" t="s">
        <v>432</v>
      </c>
      <c r="C7" s="230" t="s">
        <v>433</v>
      </c>
      <c r="D7" s="230"/>
      <c r="E7" s="230" t="s">
        <v>424</v>
      </c>
      <c r="F7" s="230">
        <v>6</v>
      </c>
      <c r="G7" s="230">
        <v>1</v>
      </c>
      <c r="H7" s="230" t="s">
        <v>434</v>
      </c>
      <c r="I7" s="230" t="s">
        <v>435</v>
      </c>
      <c r="J7" s="309">
        <f t="shared" si="0"/>
        <v>1.6199999999999999</v>
      </c>
      <c r="K7" s="310">
        <f t="shared" si="1"/>
        <v>1.6199999999999999</v>
      </c>
      <c r="L7" s="537"/>
      <c r="M7" s="537"/>
      <c r="N7" s="305"/>
      <c r="O7" s="311">
        <f>AVERAGE(P7:R7)</f>
        <v>1.6199999999999999</v>
      </c>
      <c r="P7" s="312">
        <v>2.06</v>
      </c>
      <c r="Q7" s="312">
        <v>1.7</v>
      </c>
      <c r="R7" s="312">
        <v>1.1000000000000001</v>
      </c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</row>
    <row r="8" spans="1:29" ht="75" x14ac:dyDescent="0.25">
      <c r="A8" s="532"/>
      <c r="B8" s="230" t="s">
        <v>436</v>
      </c>
      <c r="C8" s="230" t="s">
        <v>437</v>
      </c>
      <c r="D8" s="230"/>
      <c r="E8" s="230" t="s">
        <v>424</v>
      </c>
      <c r="F8" s="230">
        <v>6</v>
      </c>
      <c r="G8" s="230">
        <v>1</v>
      </c>
      <c r="H8" s="230" t="s">
        <v>438</v>
      </c>
      <c r="I8" s="230" t="s">
        <v>439</v>
      </c>
      <c r="J8" s="309">
        <f t="shared" si="0"/>
        <v>4.1133333333333333</v>
      </c>
      <c r="K8" s="310">
        <f t="shared" si="1"/>
        <v>4.1133333333333333</v>
      </c>
      <c r="L8" s="537"/>
      <c r="M8" s="537"/>
      <c r="N8" s="305"/>
      <c r="O8" s="311">
        <f>AVERAGE(P8:R8)</f>
        <v>4.1133333333333333</v>
      </c>
      <c r="P8" s="312">
        <v>3.79</v>
      </c>
      <c r="Q8" s="312">
        <v>3.65</v>
      </c>
      <c r="R8" s="312">
        <v>4.9000000000000004</v>
      </c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</row>
    <row r="9" spans="1:29" ht="120" x14ac:dyDescent="0.25">
      <c r="A9" s="532"/>
      <c r="B9" s="230" t="s">
        <v>440</v>
      </c>
      <c r="C9" s="230" t="s">
        <v>441</v>
      </c>
      <c r="D9" s="230"/>
      <c r="E9" s="230" t="s">
        <v>424</v>
      </c>
      <c r="F9" s="230">
        <v>2</v>
      </c>
      <c r="G9" s="230">
        <v>3</v>
      </c>
      <c r="H9" s="230" t="s">
        <v>442</v>
      </c>
      <c r="I9" s="230" t="s">
        <v>443</v>
      </c>
      <c r="J9" s="309">
        <f t="shared" si="0"/>
        <v>10.706666666666669</v>
      </c>
      <c r="K9" s="310">
        <f t="shared" si="1"/>
        <v>32.120000000000005</v>
      </c>
      <c r="L9" s="537"/>
      <c r="M9" s="537"/>
      <c r="N9" s="305"/>
      <c r="O9" s="311">
        <f>AVERAGE(P9:R9)</f>
        <v>10.706666666666669</v>
      </c>
      <c r="P9" s="312">
        <v>13.42</v>
      </c>
      <c r="Q9" s="313">
        <v>9.5</v>
      </c>
      <c r="R9" s="312">
        <v>9.1999999999999993</v>
      </c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</row>
    <row r="10" spans="1:29" ht="75" x14ac:dyDescent="0.25">
      <c r="A10" s="532"/>
      <c r="B10" s="230" t="s">
        <v>444</v>
      </c>
      <c r="C10" s="230" t="s">
        <v>445</v>
      </c>
      <c r="D10" s="230"/>
      <c r="E10" s="230" t="s">
        <v>362</v>
      </c>
      <c r="F10" s="230">
        <v>6</v>
      </c>
      <c r="G10" s="230">
        <v>1</v>
      </c>
      <c r="H10" s="230" t="s">
        <v>446</v>
      </c>
      <c r="I10" s="230" t="s">
        <v>447</v>
      </c>
      <c r="J10" s="309">
        <f t="shared" si="0"/>
        <v>133.30000000000001</v>
      </c>
      <c r="K10" s="310">
        <f t="shared" si="1"/>
        <v>133.30000000000001</v>
      </c>
      <c r="L10" s="537"/>
      <c r="M10" s="537"/>
      <c r="N10" s="305"/>
      <c r="O10" s="314">
        <v>133.30000000000001</v>
      </c>
      <c r="P10" s="315" t="s">
        <v>364</v>
      </c>
      <c r="Q10" s="315"/>
      <c r="R10" s="31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</row>
    <row r="11" spans="1:29" ht="15" x14ac:dyDescent="0.25">
      <c r="A11" s="538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45"/>
      <c r="O11" s="545"/>
      <c r="P11" s="545"/>
      <c r="Q11" s="545"/>
      <c r="R11" s="54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</row>
    <row r="12" spans="1:29" ht="120" x14ac:dyDescent="0.25">
      <c r="A12" s="532" t="s">
        <v>448</v>
      </c>
      <c r="B12" s="230" t="s">
        <v>440</v>
      </c>
      <c r="C12" s="230" t="s">
        <v>441</v>
      </c>
      <c r="D12" s="230"/>
      <c r="E12" s="230" t="s">
        <v>424</v>
      </c>
      <c r="F12" s="230">
        <v>2</v>
      </c>
      <c r="G12" s="230">
        <v>3</v>
      </c>
      <c r="H12" s="230" t="s">
        <v>442</v>
      </c>
      <c r="I12" s="230" t="s">
        <v>443</v>
      </c>
      <c r="J12" s="236">
        <f>O12</f>
        <v>10.706666666666669</v>
      </c>
      <c r="K12" s="237">
        <f>J12*G12</f>
        <v>32.120000000000005</v>
      </c>
      <c r="L12" s="537">
        <f>SUM(K12:K15)/6</f>
        <v>14.211666666666666</v>
      </c>
      <c r="M12" s="537">
        <f>L12*6</f>
        <v>85.27</v>
      </c>
      <c r="N12" s="305"/>
      <c r="O12" s="261">
        <f>AVERAGE(P12:R12)</f>
        <v>10.706666666666669</v>
      </c>
      <c r="P12" s="268">
        <v>13.42</v>
      </c>
      <c r="Q12" s="316">
        <v>9.5</v>
      </c>
      <c r="R12" s="268">
        <v>9.1999999999999993</v>
      </c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</row>
    <row r="13" spans="1:29" ht="75" x14ac:dyDescent="0.25">
      <c r="A13" s="532"/>
      <c r="B13" s="230" t="s">
        <v>449</v>
      </c>
      <c r="C13" s="230" t="s">
        <v>450</v>
      </c>
      <c r="D13" s="230"/>
      <c r="E13" s="230" t="s">
        <v>362</v>
      </c>
      <c r="F13" s="230">
        <v>1</v>
      </c>
      <c r="G13" s="230">
        <v>6</v>
      </c>
      <c r="H13" s="230" t="s">
        <v>451</v>
      </c>
      <c r="I13" s="230" t="s">
        <v>431</v>
      </c>
      <c r="J13" s="236">
        <f>O13</f>
        <v>7.8833333333333329</v>
      </c>
      <c r="K13" s="237">
        <f>J13*G13</f>
        <v>47.3</v>
      </c>
      <c r="L13" s="537"/>
      <c r="M13" s="537"/>
      <c r="N13" s="305"/>
      <c r="O13" s="261">
        <f>O6</f>
        <v>7.8833333333333329</v>
      </c>
      <c r="P13" s="261">
        <f>P6</f>
        <v>7.52</v>
      </c>
      <c r="Q13" s="261">
        <f>Q6</f>
        <v>8.6999999999999993</v>
      </c>
      <c r="R13" s="261">
        <f>R6</f>
        <v>7.43</v>
      </c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</row>
    <row r="14" spans="1:29" ht="75" x14ac:dyDescent="0.25">
      <c r="A14" s="532"/>
      <c r="B14" s="230" t="s">
        <v>436</v>
      </c>
      <c r="C14" s="230" t="s">
        <v>437</v>
      </c>
      <c r="D14" s="230"/>
      <c r="E14" s="230" t="s">
        <v>424</v>
      </c>
      <c r="F14" s="230">
        <v>6</v>
      </c>
      <c r="G14" s="230">
        <v>1</v>
      </c>
      <c r="H14" s="230" t="s">
        <v>452</v>
      </c>
      <c r="I14" s="230" t="s">
        <v>439</v>
      </c>
      <c r="J14" s="236">
        <f>O14</f>
        <v>4.1133333333333333</v>
      </c>
      <c r="K14" s="237">
        <f>J14*G14</f>
        <v>4.1133333333333333</v>
      </c>
      <c r="L14" s="537"/>
      <c r="M14" s="537"/>
      <c r="N14" s="305"/>
      <c r="O14" s="261">
        <f>AVERAGE(P14:R14)</f>
        <v>4.1133333333333333</v>
      </c>
      <c r="P14" s="268">
        <v>3.79</v>
      </c>
      <c r="Q14" s="268">
        <v>3.65</v>
      </c>
      <c r="R14" s="268">
        <v>4.9000000000000004</v>
      </c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</row>
    <row r="15" spans="1:29" ht="105" x14ac:dyDescent="0.25">
      <c r="A15" s="532"/>
      <c r="B15" s="230" t="s">
        <v>453</v>
      </c>
      <c r="C15" s="230" t="s">
        <v>433</v>
      </c>
      <c r="D15" s="230"/>
      <c r="E15" s="230" t="s">
        <v>424</v>
      </c>
      <c r="F15" s="230">
        <v>6</v>
      </c>
      <c r="G15" s="230">
        <v>1</v>
      </c>
      <c r="H15" s="230" t="s">
        <v>434</v>
      </c>
      <c r="I15" s="230" t="s">
        <v>435</v>
      </c>
      <c r="J15" s="236">
        <f>O15</f>
        <v>1.7366666666666666</v>
      </c>
      <c r="K15" s="237">
        <f>J15*G15</f>
        <v>1.7366666666666666</v>
      </c>
      <c r="L15" s="537"/>
      <c r="M15" s="537"/>
      <c r="N15" s="305"/>
      <c r="O15" s="261">
        <f>AVERAGE(P15:R15)</f>
        <v>1.7366666666666666</v>
      </c>
      <c r="P15" s="261">
        <v>2</v>
      </c>
      <c r="Q15" s="261">
        <v>1</v>
      </c>
      <c r="R15" s="261">
        <v>2.21</v>
      </c>
      <c r="S15" s="255"/>
      <c r="T15" s="255"/>
      <c r="U15" s="255"/>
      <c r="V15" s="255"/>
      <c r="W15" s="255"/>
      <c r="X15" s="255"/>
      <c r="Y15" s="255"/>
      <c r="Z15" s="317"/>
      <c r="AA15" s="255"/>
      <c r="AB15" s="255"/>
      <c r="AC15" s="255"/>
    </row>
    <row r="16" spans="1:29" ht="15" x14ac:dyDescent="0.25">
      <c r="A16" s="546"/>
      <c r="B16" s="546"/>
      <c r="C16" s="546"/>
      <c r="D16" s="546"/>
      <c r="E16" s="546"/>
      <c r="F16" s="546"/>
      <c r="G16" s="546"/>
      <c r="H16" s="546"/>
      <c r="I16" s="546"/>
      <c r="J16" s="546"/>
      <c r="K16" s="546"/>
      <c r="L16" s="546"/>
      <c r="M16" s="546"/>
      <c r="N16" s="305"/>
      <c r="O16" s="318"/>
      <c r="P16" s="318"/>
      <c r="Q16" s="318"/>
      <c r="R16" s="318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</row>
    <row r="17" spans="1:29" ht="90" x14ac:dyDescent="0.25">
      <c r="A17" s="532" t="s">
        <v>454</v>
      </c>
      <c r="B17" s="230" t="s">
        <v>455</v>
      </c>
      <c r="C17" s="319" t="s">
        <v>423</v>
      </c>
      <c r="D17" s="319"/>
      <c r="E17" s="230" t="s">
        <v>424</v>
      </c>
      <c r="F17" s="230">
        <v>6</v>
      </c>
      <c r="G17" s="230">
        <v>1</v>
      </c>
      <c r="H17" s="230" t="s">
        <v>425</v>
      </c>
      <c r="I17" s="230" t="s">
        <v>426</v>
      </c>
      <c r="J17" s="236">
        <f>O17</f>
        <v>142.19999999999999</v>
      </c>
      <c r="K17" s="237">
        <f>J17*G17</f>
        <v>142.19999999999999</v>
      </c>
      <c r="L17" s="537">
        <f>SUM(K17:K20)/6</f>
        <v>73.48833333333333</v>
      </c>
      <c r="M17" s="537">
        <f>L17*6</f>
        <v>440.92999999999995</v>
      </c>
      <c r="N17" s="305"/>
      <c r="O17" s="261">
        <v>142.19999999999999</v>
      </c>
      <c r="P17" s="268" t="s">
        <v>427</v>
      </c>
      <c r="Q17" s="268"/>
      <c r="R17" s="268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</row>
    <row r="18" spans="1:29" ht="75" x14ac:dyDescent="0.25">
      <c r="A18" s="532"/>
      <c r="B18" s="230" t="s">
        <v>444</v>
      </c>
      <c r="C18" s="230" t="s">
        <v>445</v>
      </c>
      <c r="D18" s="230"/>
      <c r="E18" s="230" t="s">
        <v>362</v>
      </c>
      <c r="F18" s="230">
        <v>3</v>
      </c>
      <c r="G18" s="230">
        <v>2</v>
      </c>
      <c r="H18" s="230" t="s">
        <v>446</v>
      </c>
      <c r="I18" s="230" t="s">
        <v>456</v>
      </c>
      <c r="J18" s="236">
        <f>O18</f>
        <v>133.30000000000001</v>
      </c>
      <c r="K18" s="237">
        <f>J18*G18</f>
        <v>266.60000000000002</v>
      </c>
      <c r="L18" s="537"/>
      <c r="M18" s="537"/>
      <c r="N18" s="305"/>
      <c r="O18" s="261">
        <v>133.30000000000001</v>
      </c>
      <c r="P18" s="268" t="s">
        <v>364</v>
      </c>
      <c r="Q18" s="268"/>
      <c r="R18" s="268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</row>
    <row r="19" spans="1:29" ht="90" x14ac:dyDescent="0.25">
      <c r="A19" s="532"/>
      <c r="B19" s="230" t="s">
        <v>457</v>
      </c>
      <c r="C19" s="320" t="s">
        <v>458</v>
      </c>
      <c r="D19" s="320"/>
      <c r="E19" s="230" t="s">
        <v>424</v>
      </c>
      <c r="F19" s="320">
        <v>36</v>
      </c>
      <c r="G19" s="230">
        <v>0</v>
      </c>
      <c r="H19" s="230" t="s">
        <v>459</v>
      </c>
      <c r="I19" s="230" t="s">
        <v>460</v>
      </c>
      <c r="J19" s="236">
        <f>O19</f>
        <v>186</v>
      </c>
      <c r="K19" s="237">
        <f>(J19*G19)/3</f>
        <v>0</v>
      </c>
      <c r="L19" s="537"/>
      <c r="M19" s="537"/>
      <c r="N19" s="305"/>
      <c r="O19" s="261">
        <v>186</v>
      </c>
      <c r="P19" s="268" t="s">
        <v>427</v>
      </c>
      <c r="Q19" s="268"/>
      <c r="R19" s="268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</row>
    <row r="20" spans="1:29" ht="120" x14ac:dyDescent="0.25">
      <c r="A20" s="532"/>
      <c r="B20" s="230" t="s">
        <v>440</v>
      </c>
      <c r="C20" s="230" t="s">
        <v>441</v>
      </c>
      <c r="D20" s="230"/>
      <c r="E20" s="230" t="s">
        <v>424</v>
      </c>
      <c r="F20" s="230">
        <v>2</v>
      </c>
      <c r="G20" s="230">
        <v>3</v>
      </c>
      <c r="H20" s="230" t="s">
        <v>442</v>
      </c>
      <c r="I20" s="230" t="s">
        <v>443</v>
      </c>
      <c r="J20" s="236">
        <f>O20</f>
        <v>10.71</v>
      </c>
      <c r="K20" s="237">
        <f>J20*G20</f>
        <v>32.130000000000003</v>
      </c>
      <c r="L20" s="537"/>
      <c r="M20" s="537"/>
      <c r="N20" s="305"/>
      <c r="O20" s="261">
        <v>10.71</v>
      </c>
      <c r="P20" s="268">
        <v>13.42</v>
      </c>
      <c r="Q20" s="269">
        <v>9.5</v>
      </c>
      <c r="R20" s="268">
        <v>9.1999999999999993</v>
      </c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</row>
    <row r="21" spans="1:29" ht="15" x14ac:dyDescent="0.25">
      <c r="A21" s="546"/>
      <c r="B21" s="546"/>
      <c r="C21" s="546"/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254"/>
      <c r="O21" s="254"/>
      <c r="P21" s="254"/>
      <c r="Q21" s="254"/>
      <c r="R21" s="254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1:29" ht="150" x14ac:dyDescent="0.25">
      <c r="A22" s="532" t="s">
        <v>461</v>
      </c>
      <c r="B22" s="235" t="s">
        <v>462</v>
      </c>
      <c r="C22" s="243" t="s">
        <v>463</v>
      </c>
      <c r="D22" s="243"/>
      <c r="E22" s="243" t="s">
        <v>424</v>
      </c>
      <c r="F22" s="243">
        <v>12</v>
      </c>
      <c r="G22" s="271">
        <v>0</v>
      </c>
      <c r="H22" s="243" t="s">
        <v>464</v>
      </c>
      <c r="I22" s="292" t="s">
        <v>465</v>
      </c>
      <c r="J22" s="547">
        <f>O22+O23</f>
        <v>239.3</v>
      </c>
      <c r="K22" s="548">
        <f>J22*G22</f>
        <v>0</v>
      </c>
      <c r="L22" s="537">
        <f>SUM(K22)/6</f>
        <v>0</v>
      </c>
      <c r="M22" s="537">
        <f>L22*6</f>
        <v>0</v>
      </c>
      <c r="N22" s="254"/>
      <c r="O22" s="261">
        <v>127.5</v>
      </c>
      <c r="P22" s="321" t="s">
        <v>427</v>
      </c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1:29" ht="150" x14ac:dyDescent="0.25">
      <c r="A23" s="532"/>
      <c r="B23" s="272" t="s">
        <v>466</v>
      </c>
      <c r="C23" s="277" t="s">
        <v>463</v>
      </c>
      <c r="D23" s="277"/>
      <c r="E23" s="277" t="s">
        <v>424</v>
      </c>
      <c r="F23" s="277">
        <v>12</v>
      </c>
      <c r="G23" s="274">
        <v>0</v>
      </c>
      <c r="H23" s="277" t="s">
        <v>464</v>
      </c>
      <c r="I23" s="322"/>
      <c r="J23" s="547"/>
      <c r="K23" s="547"/>
      <c r="L23" s="547"/>
      <c r="M23" s="547"/>
      <c r="N23" s="254"/>
      <c r="O23" s="261">
        <v>111.8</v>
      </c>
      <c r="P23" s="321" t="s">
        <v>427</v>
      </c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1:29" ht="15" x14ac:dyDescent="0.25">
      <c r="A24" s="549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254"/>
      <c r="O24" s="254"/>
      <c r="P24" s="254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1:29" ht="120" x14ac:dyDescent="0.25">
      <c r="A25" s="550" t="s">
        <v>392</v>
      </c>
      <c r="B25" s="230" t="s">
        <v>467</v>
      </c>
      <c r="C25" s="230" t="s">
        <v>441</v>
      </c>
      <c r="D25" s="230"/>
      <c r="E25" s="230" t="s">
        <v>424</v>
      </c>
      <c r="F25" s="230">
        <v>2</v>
      </c>
      <c r="G25" s="230">
        <v>3</v>
      </c>
      <c r="H25" s="230" t="s">
        <v>442</v>
      </c>
      <c r="I25" s="230" t="s">
        <v>443</v>
      </c>
      <c r="J25" s="236">
        <f t="shared" ref="J25:J30" si="2">O25</f>
        <v>15.53</v>
      </c>
      <c r="K25" s="237">
        <f t="shared" ref="K25:K30" si="3">J25*G25</f>
        <v>46.589999999999996</v>
      </c>
      <c r="L25" s="551">
        <f>SUM(K25:K30)/6</f>
        <v>36.202333333333335</v>
      </c>
      <c r="M25" s="552">
        <f>L25*6</f>
        <v>217.214</v>
      </c>
      <c r="N25" s="254"/>
      <c r="O25" s="261">
        <v>15.53</v>
      </c>
      <c r="P25" s="268">
        <v>13.42</v>
      </c>
      <c r="Q25" s="268">
        <v>10</v>
      </c>
      <c r="R25" s="268">
        <v>23.16</v>
      </c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1:29" ht="90" x14ac:dyDescent="0.25">
      <c r="A26" s="550"/>
      <c r="B26" s="276" t="s">
        <v>468</v>
      </c>
      <c r="C26" s="276" t="s">
        <v>469</v>
      </c>
      <c r="D26" s="276"/>
      <c r="E26" s="276" t="s">
        <v>362</v>
      </c>
      <c r="F26" s="276">
        <v>6</v>
      </c>
      <c r="G26" s="276">
        <v>1</v>
      </c>
      <c r="H26" s="276" t="s">
        <v>470</v>
      </c>
      <c r="I26" s="276" t="s">
        <v>471</v>
      </c>
      <c r="J26" s="236">
        <f t="shared" si="2"/>
        <v>18.11</v>
      </c>
      <c r="K26" s="323">
        <f t="shared" si="3"/>
        <v>18.11</v>
      </c>
      <c r="L26" s="551"/>
      <c r="M26" s="552"/>
      <c r="N26" s="254"/>
      <c r="O26" s="261">
        <v>18.11</v>
      </c>
      <c r="P26" s="268">
        <v>17.600000000000001</v>
      </c>
      <c r="Q26" s="268">
        <v>17.38</v>
      </c>
      <c r="R26" s="268">
        <v>19.36</v>
      </c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1:29" ht="60" x14ac:dyDescent="0.25">
      <c r="A27" s="550"/>
      <c r="B27" s="230" t="s">
        <v>449</v>
      </c>
      <c r="C27" s="319" t="s">
        <v>469</v>
      </c>
      <c r="D27" s="319"/>
      <c r="E27" s="319" t="s">
        <v>362</v>
      </c>
      <c r="F27" s="230">
        <v>0.5</v>
      </c>
      <c r="G27" s="235">
        <v>12</v>
      </c>
      <c r="H27" s="276" t="s">
        <v>430</v>
      </c>
      <c r="I27" s="276" t="s">
        <v>431</v>
      </c>
      <c r="J27" s="236">
        <f t="shared" si="2"/>
        <v>7.883</v>
      </c>
      <c r="K27" s="323">
        <f t="shared" si="3"/>
        <v>94.596000000000004</v>
      </c>
      <c r="L27" s="551"/>
      <c r="M27" s="552"/>
      <c r="N27" s="254"/>
      <c r="O27" s="261">
        <v>7.883</v>
      </c>
      <c r="P27" s="261">
        <v>7.52</v>
      </c>
      <c r="Q27" s="261">
        <v>8.6999999999999993</v>
      </c>
      <c r="R27" s="261">
        <v>7.43</v>
      </c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1:29" ht="75" x14ac:dyDescent="0.25">
      <c r="A28" s="550"/>
      <c r="B28" s="230" t="s">
        <v>472</v>
      </c>
      <c r="C28" s="319" t="s">
        <v>473</v>
      </c>
      <c r="D28" s="319"/>
      <c r="E28" s="319" t="s">
        <v>362</v>
      </c>
      <c r="F28" s="230">
        <v>0.5</v>
      </c>
      <c r="G28" s="230">
        <v>12</v>
      </c>
      <c r="H28" s="276" t="s">
        <v>474</v>
      </c>
      <c r="I28" s="276" t="s">
        <v>431</v>
      </c>
      <c r="J28" s="236">
        <f t="shared" si="2"/>
        <v>1.96</v>
      </c>
      <c r="K28" s="323">
        <f t="shared" si="3"/>
        <v>23.52</v>
      </c>
      <c r="L28" s="551"/>
      <c r="M28" s="552"/>
      <c r="N28" s="254"/>
      <c r="O28" s="261">
        <v>1.96</v>
      </c>
      <c r="P28" s="268" t="s">
        <v>364</v>
      </c>
      <c r="Q28" s="268"/>
      <c r="R28" s="268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  <row r="29" spans="1:29" ht="75" x14ac:dyDescent="0.25">
      <c r="A29" s="550"/>
      <c r="B29" s="324" t="s">
        <v>436</v>
      </c>
      <c r="C29" s="230" t="s">
        <v>437</v>
      </c>
      <c r="D29" s="276"/>
      <c r="E29" s="230" t="s">
        <v>424</v>
      </c>
      <c r="F29" s="276">
        <v>1</v>
      </c>
      <c r="G29" s="276">
        <v>6</v>
      </c>
      <c r="H29" s="276" t="s">
        <v>475</v>
      </c>
      <c r="I29" s="276" t="s">
        <v>439</v>
      </c>
      <c r="J29" s="236">
        <f t="shared" si="2"/>
        <v>4.1130000000000004</v>
      </c>
      <c r="K29" s="323">
        <f t="shared" si="3"/>
        <v>24.678000000000004</v>
      </c>
      <c r="L29" s="551"/>
      <c r="M29" s="552"/>
      <c r="N29" s="254"/>
      <c r="O29" s="261">
        <v>4.1130000000000004</v>
      </c>
      <c r="P29" s="268">
        <v>3.79</v>
      </c>
      <c r="Q29" s="268">
        <v>3.65</v>
      </c>
      <c r="R29" s="268">
        <v>4.9000000000000004</v>
      </c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</row>
    <row r="30" spans="1:29" ht="105" x14ac:dyDescent="0.25">
      <c r="A30" s="550"/>
      <c r="B30" s="325" t="s">
        <v>453</v>
      </c>
      <c r="C30" s="325" t="s">
        <v>433</v>
      </c>
      <c r="D30" s="325"/>
      <c r="E30" s="230" t="s">
        <v>424</v>
      </c>
      <c r="F30" s="325">
        <v>1</v>
      </c>
      <c r="G30" s="325">
        <v>6</v>
      </c>
      <c r="H30" s="326" t="s">
        <v>476</v>
      </c>
      <c r="I30" s="326" t="s">
        <v>435</v>
      </c>
      <c r="J30" s="236">
        <f t="shared" si="2"/>
        <v>1.62</v>
      </c>
      <c r="K30" s="327">
        <f t="shared" si="3"/>
        <v>9.7200000000000006</v>
      </c>
      <c r="L30" s="551"/>
      <c r="M30" s="552"/>
      <c r="N30" s="254"/>
      <c r="O30" s="261">
        <v>1.62</v>
      </c>
      <c r="P30" s="268">
        <v>2.06</v>
      </c>
      <c r="Q30" s="268">
        <v>1.7</v>
      </c>
      <c r="R30" s="268">
        <v>1.1000000000000001</v>
      </c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</row>
    <row r="31" spans="1:29" ht="15" x14ac:dyDescent="0.25">
      <c r="A31" s="553"/>
      <c r="B31" s="553"/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3"/>
      <c r="N31" s="254"/>
      <c r="O31" s="254"/>
      <c r="P31" s="254"/>
      <c r="Q31" s="254"/>
      <c r="R31" s="254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</row>
    <row r="32" spans="1:29" ht="150" x14ac:dyDescent="0.25">
      <c r="A32" s="554" t="s">
        <v>477</v>
      </c>
      <c r="B32" s="235" t="s">
        <v>462</v>
      </c>
      <c r="C32" s="243" t="s">
        <v>463</v>
      </c>
      <c r="D32" s="243"/>
      <c r="E32" s="243" t="s">
        <v>424</v>
      </c>
      <c r="F32" s="243">
        <v>12</v>
      </c>
      <c r="G32" s="271">
        <v>0</v>
      </c>
      <c r="H32" s="243" t="s">
        <v>464</v>
      </c>
      <c r="I32" s="230" t="s">
        <v>465</v>
      </c>
      <c r="J32" s="547">
        <f>O32+O33</f>
        <v>239.3</v>
      </c>
      <c r="K32" s="548">
        <f>J32*G32</f>
        <v>0</v>
      </c>
      <c r="L32" s="537">
        <f>SUM(K32:K39)/6</f>
        <v>22.931833333333334</v>
      </c>
      <c r="M32" s="537">
        <f>L32*6</f>
        <v>137.59100000000001</v>
      </c>
      <c r="N32" s="254"/>
      <c r="O32" s="261">
        <v>127.5</v>
      </c>
      <c r="P32" s="321" t="s">
        <v>427</v>
      </c>
      <c r="Q32" s="328"/>
      <c r="R32" s="328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</row>
    <row r="33" spans="1:29" ht="150" x14ac:dyDescent="0.25">
      <c r="A33" s="554"/>
      <c r="B33" s="272" t="s">
        <v>466</v>
      </c>
      <c r="C33" s="277" t="s">
        <v>463</v>
      </c>
      <c r="D33" s="277"/>
      <c r="E33" s="277" t="s">
        <v>424</v>
      </c>
      <c r="F33" s="277">
        <v>12</v>
      </c>
      <c r="G33" s="274">
        <v>0</v>
      </c>
      <c r="H33" s="277" t="s">
        <v>464</v>
      </c>
      <c r="I33" s="329"/>
      <c r="J33" s="547"/>
      <c r="K33" s="547"/>
      <c r="L33" s="537"/>
      <c r="M33" s="537"/>
      <c r="N33" s="254"/>
      <c r="O33" s="261">
        <v>111.8</v>
      </c>
      <c r="P33" s="321" t="s">
        <v>427</v>
      </c>
      <c r="Q33" s="328"/>
      <c r="R33" s="328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</row>
    <row r="34" spans="1:29" ht="120" x14ac:dyDescent="0.25">
      <c r="A34" s="554"/>
      <c r="B34" s="230" t="s">
        <v>467</v>
      </c>
      <c r="C34" s="230" t="s">
        <v>441</v>
      </c>
      <c r="D34" s="230"/>
      <c r="E34" s="230" t="s">
        <v>424</v>
      </c>
      <c r="F34" s="230">
        <v>2</v>
      </c>
      <c r="G34" s="230">
        <v>3</v>
      </c>
      <c r="H34" s="230" t="s">
        <v>442</v>
      </c>
      <c r="I34" s="230" t="s">
        <v>443</v>
      </c>
      <c r="J34" s="236">
        <f t="shared" ref="J34:J39" si="4">O34</f>
        <v>15.53</v>
      </c>
      <c r="K34" s="330">
        <f t="shared" ref="K34:K39" si="5">J34*G34</f>
        <v>46.589999999999996</v>
      </c>
      <c r="L34" s="537"/>
      <c r="M34" s="537"/>
      <c r="N34" s="254"/>
      <c r="O34" s="261">
        <v>15.53</v>
      </c>
      <c r="P34" s="268">
        <v>13.42</v>
      </c>
      <c r="Q34" s="268">
        <v>10</v>
      </c>
      <c r="R34" s="268">
        <v>23.16</v>
      </c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</row>
    <row r="35" spans="1:29" ht="90" x14ac:dyDescent="0.25">
      <c r="A35" s="554"/>
      <c r="B35" s="276" t="s">
        <v>468</v>
      </c>
      <c r="C35" s="276" t="s">
        <v>469</v>
      </c>
      <c r="D35" s="276"/>
      <c r="E35" s="276" t="s">
        <v>362</v>
      </c>
      <c r="F35" s="276">
        <v>6</v>
      </c>
      <c r="G35" s="276">
        <v>1</v>
      </c>
      <c r="H35" s="276" t="s">
        <v>470</v>
      </c>
      <c r="I35" s="276" t="s">
        <v>471</v>
      </c>
      <c r="J35" s="236">
        <f t="shared" si="4"/>
        <v>18.11</v>
      </c>
      <c r="K35" s="331">
        <f t="shared" si="5"/>
        <v>18.11</v>
      </c>
      <c r="L35" s="537"/>
      <c r="M35" s="537"/>
      <c r="N35" s="254"/>
      <c r="O35" s="261">
        <v>18.11</v>
      </c>
      <c r="P35" s="268">
        <v>17.600000000000001</v>
      </c>
      <c r="Q35" s="268">
        <v>17.38</v>
      </c>
      <c r="R35" s="268">
        <v>19.36</v>
      </c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</row>
    <row r="36" spans="1:29" ht="60" x14ac:dyDescent="0.25">
      <c r="A36" s="554"/>
      <c r="B36" s="230" t="s">
        <v>449</v>
      </c>
      <c r="C36" s="319" t="s">
        <v>469</v>
      </c>
      <c r="D36" s="319"/>
      <c r="E36" s="276" t="s">
        <v>362</v>
      </c>
      <c r="F36" s="230">
        <v>1</v>
      </c>
      <c r="G36" s="235">
        <v>6</v>
      </c>
      <c r="H36" s="276" t="s">
        <v>430</v>
      </c>
      <c r="I36" s="276" t="s">
        <v>431</v>
      </c>
      <c r="J36" s="236">
        <f t="shared" si="4"/>
        <v>7.883</v>
      </c>
      <c r="K36" s="331">
        <f t="shared" si="5"/>
        <v>47.298000000000002</v>
      </c>
      <c r="L36" s="537"/>
      <c r="M36" s="537"/>
      <c r="N36" s="254"/>
      <c r="O36" s="261">
        <v>7.883</v>
      </c>
      <c r="P36" s="261">
        <v>7.52</v>
      </c>
      <c r="Q36" s="261">
        <v>8.6999999999999993</v>
      </c>
      <c r="R36" s="261">
        <v>7.43</v>
      </c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</row>
    <row r="37" spans="1:29" ht="75" x14ac:dyDescent="0.25">
      <c r="A37" s="554"/>
      <c r="B37" s="230" t="s">
        <v>472</v>
      </c>
      <c r="C37" s="319" t="s">
        <v>473</v>
      </c>
      <c r="D37" s="319"/>
      <c r="E37" s="276" t="s">
        <v>362</v>
      </c>
      <c r="F37" s="230">
        <v>1</v>
      </c>
      <c r="G37" s="230">
        <v>6</v>
      </c>
      <c r="H37" s="276" t="s">
        <v>474</v>
      </c>
      <c r="I37" s="276" t="s">
        <v>431</v>
      </c>
      <c r="J37" s="236">
        <f t="shared" si="4"/>
        <v>1.96</v>
      </c>
      <c r="K37" s="331">
        <f t="shared" si="5"/>
        <v>11.76</v>
      </c>
      <c r="L37" s="537"/>
      <c r="M37" s="537"/>
      <c r="N37" s="254"/>
      <c r="O37" s="261">
        <v>1.96</v>
      </c>
      <c r="P37" s="268" t="s">
        <v>364</v>
      </c>
      <c r="Q37" s="268"/>
      <c r="R37" s="268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</row>
    <row r="38" spans="1:29" ht="75" x14ac:dyDescent="0.25">
      <c r="A38" s="554"/>
      <c r="B38" s="332" t="s">
        <v>436</v>
      </c>
      <c r="C38" s="235" t="s">
        <v>437</v>
      </c>
      <c r="D38" s="272"/>
      <c r="E38" s="235" t="s">
        <v>424</v>
      </c>
      <c r="F38" s="272">
        <v>6</v>
      </c>
      <c r="G38" s="272">
        <v>1</v>
      </c>
      <c r="H38" s="272" t="s">
        <v>475</v>
      </c>
      <c r="I38" s="272" t="s">
        <v>439</v>
      </c>
      <c r="J38" s="236">
        <f t="shared" si="4"/>
        <v>4.1130000000000004</v>
      </c>
      <c r="K38" s="333">
        <f t="shared" si="5"/>
        <v>4.1130000000000004</v>
      </c>
      <c r="L38" s="537"/>
      <c r="M38" s="537"/>
      <c r="N38" s="254"/>
      <c r="O38" s="261">
        <v>4.1130000000000004</v>
      </c>
      <c r="P38" s="268">
        <v>3.79</v>
      </c>
      <c r="Q38" s="268">
        <v>3.65</v>
      </c>
      <c r="R38" s="268">
        <v>4.9000000000000004</v>
      </c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</row>
    <row r="39" spans="1:29" ht="105" x14ac:dyDescent="0.25">
      <c r="A39" s="554"/>
      <c r="B39" s="325" t="s">
        <v>453</v>
      </c>
      <c r="C39" s="325" t="s">
        <v>433</v>
      </c>
      <c r="D39" s="325"/>
      <c r="E39" s="230" t="s">
        <v>424</v>
      </c>
      <c r="F39" s="325">
        <v>1</v>
      </c>
      <c r="G39" s="325">
        <v>6</v>
      </c>
      <c r="H39" s="326" t="s">
        <v>476</v>
      </c>
      <c r="I39" s="326" t="s">
        <v>435</v>
      </c>
      <c r="J39" s="236">
        <f t="shared" si="4"/>
        <v>1.62</v>
      </c>
      <c r="K39" s="334">
        <f t="shared" si="5"/>
        <v>9.7200000000000006</v>
      </c>
      <c r="L39" s="537"/>
      <c r="M39" s="537"/>
      <c r="N39" s="254"/>
      <c r="O39" s="261">
        <v>1.62</v>
      </c>
      <c r="P39" s="268">
        <v>2.06</v>
      </c>
      <c r="Q39" s="268">
        <v>1.7</v>
      </c>
      <c r="R39" s="268">
        <v>1.1000000000000001</v>
      </c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</row>
    <row r="40" spans="1:29" ht="15" x14ac:dyDescent="0.25">
      <c r="A40" s="335"/>
      <c r="B40" s="336"/>
      <c r="C40" s="305"/>
      <c r="D40" s="305"/>
      <c r="E40" s="305"/>
      <c r="F40" s="305"/>
      <c r="G40" s="305"/>
      <c r="H40" s="336"/>
      <c r="I40" s="336"/>
      <c r="J40" s="336"/>
      <c r="K40" s="305"/>
      <c r="L40" s="337"/>
      <c r="M40" s="338"/>
      <c r="N40" s="254"/>
      <c r="O40" s="339"/>
      <c r="P40" s="339"/>
      <c r="Q40" s="339"/>
      <c r="R40" s="339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</row>
    <row r="41" spans="1:29" ht="90" x14ac:dyDescent="0.25">
      <c r="A41" s="557" t="s">
        <v>396</v>
      </c>
      <c r="B41" s="340" t="s">
        <v>478</v>
      </c>
      <c r="C41" s="230" t="s">
        <v>423</v>
      </c>
      <c r="D41" s="276"/>
      <c r="E41" s="230" t="s">
        <v>424</v>
      </c>
      <c r="F41" s="276">
        <v>6</v>
      </c>
      <c r="G41" s="276">
        <v>1</v>
      </c>
      <c r="H41" s="340" t="s">
        <v>425</v>
      </c>
      <c r="I41" s="340" t="s">
        <v>426</v>
      </c>
      <c r="J41" s="341">
        <f t="shared" ref="J41:J46" si="6">O41</f>
        <v>142.19999999999999</v>
      </c>
      <c r="K41" s="323">
        <f t="shared" ref="K41:K46" si="7">J41*G41</f>
        <v>142.19999999999999</v>
      </c>
      <c r="L41" s="558">
        <f>SUM(K41:K46)/6</f>
        <v>60.110166666666665</v>
      </c>
      <c r="M41" s="558">
        <f>L41*6</f>
        <v>360.661</v>
      </c>
      <c r="N41" s="254"/>
      <c r="O41" s="261">
        <v>142.19999999999999</v>
      </c>
      <c r="P41" s="268" t="s">
        <v>427</v>
      </c>
      <c r="Q41" s="268"/>
      <c r="R41" s="268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</row>
    <row r="42" spans="1:29" ht="120" x14ac:dyDescent="0.25">
      <c r="A42" s="557"/>
      <c r="B42" s="342" t="s">
        <v>479</v>
      </c>
      <c r="C42" s="230" t="s">
        <v>441</v>
      </c>
      <c r="D42" s="230"/>
      <c r="E42" s="230" t="s">
        <v>424</v>
      </c>
      <c r="F42" s="230">
        <v>2</v>
      </c>
      <c r="G42" s="230">
        <v>3</v>
      </c>
      <c r="H42" s="230" t="s">
        <v>480</v>
      </c>
      <c r="I42" s="276" t="s">
        <v>443</v>
      </c>
      <c r="J42" s="341">
        <f t="shared" si="6"/>
        <v>10.71</v>
      </c>
      <c r="K42" s="323">
        <f t="shared" si="7"/>
        <v>32.130000000000003</v>
      </c>
      <c r="L42" s="558"/>
      <c r="M42" s="558"/>
      <c r="N42" s="254"/>
      <c r="O42" s="261">
        <v>10.71</v>
      </c>
      <c r="P42" s="268">
        <v>13.42</v>
      </c>
      <c r="Q42" s="269">
        <v>9.5</v>
      </c>
      <c r="R42" s="268">
        <v>9.1999999999999993</v>
      </c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</row>
    <row r="43" spans="1:29" ht="75" x14ac:dyDescent="0.25">
      <c r="A43" s="557"/>
      <c r="B43" s="325" t="s">
        <v>444</v>
      </c>
      <c r="C43" s="325" t="s">
        <v>445</v>
      </c>
      <c r="D43" s="325"/>
      <c r="E43" s="276" t="s">
        <v>362</v>
      </c>
      <c r="F43" s="325">
        <v>6</v>
      </c>
      <c r="G43" s="325">
        <v>1</v>
      </c>
      <c r="H43" s="230" t="s">
        <v>446</v>
      </c>
      <c r="I43" s="230" t="s">
        <v>447</v>
      </c>
      <c r="J43" s="341">
        <f t="shared" si="6"/>
        <v>133.30000000000001</v>
      </c>
      <c r="K43" s="323">
        <f t="shared" si="7"/>
        <v>133.30000000000001</v>
      </c>
      <c r="L43" s="558"/>
      <c r="M43" s="558"/>
      <c r="N43" s="254"/>
      <c r="O43" s="261">
        <v>133.30000000000001</v>
      </c>
      <c r="P43" s="268" t="s">
        <v>364</v>
      </c>
      <c r="Q43" s="268"/>
      <c r="R43" s="268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</row>
    <row r="44" spans="1:29" ht="60" x14ac:dyDescent="0.25">
      <c r="A44" s="557"/>
      <c r="B44" s="230" t="s">
        <v>428</v>
      </c>
      <c r="C44" s="230" t="s">
        <v>481</v>
      </c>
      <c r="D44" s="230"/>
      <c r="E44" s="276" t="s">
        <v>362</v>
      </c>
      <c r="F44" s="230">
        <v>1</v>
      </c>
      <c r="G44" s="230">
        <v>6</v>
      </c>
      <c r="H44" s="276" t="s">
        <v>482</v>
      </c>
      <c r="I44" s="276" t="s">
        <v>431</v>
      </c>
      <c r="J44" s="341">
        <f t="shared" si="6"/>
        <v>7.883</v>
      </c>
      <c r="K44" s="323">
        <f t="shared" si="7"/>
        <v>47.298000000000002</v>
      </c>
      <c r="L44" s="558"/>
      <c r="M44" s="558"/>
      <c r="N44" s="254"/>
      <c r="O44" s="261">
        <v>7.883</v>
      </c>
      <c r="P44" s="268">
        <v>7.52</v>
      </c>
      <c r="Q44" s="268">
        <v>8.6999999999999993</v>
      </c>
      <c r="R44" s="268">
        <v>8.98</v>
      </c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</row>
    <row r="45" spans="1:29" ht="105" x14ac:dyDescent="0.25">
      <c r="A45" s="557"/>
      <c r="B45" s="276" t="s">
        <v>453</v>
      </c>
      <c r="C45" s="276" t="s">
        <v>433</v>
      </c>
      <c r="D45" s="276"/>
      <c r="E45" s="230" t="s">
        <v>424</v>
      </c>
      <c r="F45" s="276">
        <v>6</v>
      </c>
      <c r="G45" s="276">
        <v>1</v>
      </c>
      <c r="H45" s="276" t="s">
        <v>476</v>
      </c>
      <c r="I45" s="276" t="s">
        <v>435</v>
      </c>
      <c r="J45" s="341">
        <f t="shared" si="6"/>
        <v>1.62</v>
      </c>
      <c r="K45" s="323">
        <f t="shared" si="7"/>
        <v>1.62</v>
      </c>
      <c r="L45" s="558"/>
      <c r="M45" s="558"/>
      <c r="N45" s="254"/>
      <c r="O45" s="261">
        <v>1.62</v>
      </c>
      <c r="P45" s="268">
        <v>2.06</v>
      </c>
      <c r="Q45" s="268">
        <v>1.7</v>
      </c>
      <c r="R45" s="268">
        <v>1.1000000000000001</v>
      </c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</row>
    <row r="46" spans="1:29" ht="75" x14ac:dyDescent="0.25">
      <c r="A46" s="557"/>
      <c r="B46" s="324" t="s">
        <v>436</v>
      </c>
      <c r="C46" s="230" t="s">
        <v>483</v>
      </c>
      <c r="D46" s="276"/>
      <c r="E46" s="230" t="s">
        <v>424</v>
      </c>
      <c r="F46" s="276">
        <v>6</v>
      </c>
      <c r="G46" s="276">
        <v>1</v>
      </c>
      <c r="H46" s="276" t="s">
        <v>438</v>
      </c>
      <c r="I46" s="276" t="s">
        <v>439</v>
      </c>
      <c r="J46" s="341">
        <f t="shared" si="6"/>
        <v>4.1130000000000004</v>
      </c>
      <c r="K46" s="343">
        <f t="shared" si="7"/>
        <v>4.1130000000000004</v>
      </c>
      <c r="L46" s="558"/>
      <c r="M46" s="558"/>
      <c r="N46" s="254"/>
      <c r="O46" s="261">
        <v>4.1130000000000004</v>
      </c>
      <c r="P46" s="268">
        <v>3.79</v>
      </c>
      <c r="Q46" s="268">
        <v>3.65</v>
      </c>
      <c r="R46" s="268">
        <v>4.9000000000000004</v>
      </c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</row>
    <row r="47" spans="1:29" ht="15" x14ac:dyDescent="0.2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254"/>
      <c r="O47" s="254"/>
      <c r="P47" s="254"/>
      <c r="Q47" s="254"/>
      <c r="R47" s="254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</row>
    <row r="48" spans="1:29" ht="120" x14ac:dyDescent="0.25">
      <c r="A48" s="560" t="s">
        <v>484</v>
      </c>
      <c r="B48" s="230" t="s">
        <v>440</v>
      </c>
      <c r="C48" s="230" t="s">
        <v>441</v>
      </c>
      <c r="D48" s="230"/>
      <c r="E48" s="230" t="s">
        <v>424</v>
      </c>
      <c r="F48" s="230">
        <v>2</v>
      </c>
      <c r="G48" s="230">
        <v>3</v>
      </c>
      <c r="H48" s="230" t="s">
        <v>442</v>
      </c>
      <c r="I48" s="230" t="s">
        <v>443</v>
      </c>
      <c r="J48" s="236">
        <f>O48</f>
        <v>10.706666666666669</v>
      </c>
      <c r="K48" s="237">
        <f>J48*G48</f>
        <v>32.120000000000005</v>
      </c>
      <c r="L48" s="561">
        <f>SUM(K48:K52)/6</f>
        <v>29.66055555555555</v>
      </c>
      <c r="M48" s="561">
        <f>L48*6</f>
        <v>177.96333333333331</v>
      </c>
      <c r="N48" s="305"/>
      <c r="O48" s="306">
        <f>AVERAGE(P48:R48)</f>
        <v>10.706666666666669</v>
      </c>
      <c r="P48" s="312">
        <v>13.42</v>
      </c>
      <c r="Q48" s="344">
        <v>9.5</v>
      </c>
      <c r="R48" s="312">
        <v>9.1999999999999993</v>
      </c>
      <c r="U48" s="255"/>
      <c r="V48" s="255"/>
      <c r="W48" s="255"/>
      <c r="X48" s="255"/>
      <c r="Y48" s="255"/>
      <c r="Z48" s="255"/>
      <c r="AA48" s="255"/>
    </row>
    <row r="49" spans="1:29" ht="75" x14ac:dyDescent="0.25">
      <c r="A49" s="560"/>
      <c r="B49" s="230" t="s">
        <v>449</v>
      </c>
      <c r="C49" s="230" t="s">
        <v>450</v>
      </c>
      <c r="D49" s="230"/>
      <c r="E49" s="230" t="s">
        <v>362</v>
      </c>
      <c r="F49" s="230">
        <v>0.5</v>
      </c>
      <c r="G49" s="230">
        <v>12</v>
      </c>
      <c r="H49" s="230" t="s">
        <v>451</v>
      </c>
      <c r="I49" s="230" t="s">
        <v>431</v>
      </c>
      <c r="J49" s="236">
        <f>O49</f>
        <v>7.8833333333333302</v>
      </c>
      <c r="K49" s="237">
        <f>J49*G49</f>
        <v>94.599999999999966</v>
      </c>
      <c r="L49" s="561"/>
      <c r="M49" s="561"/>
      <c r="N49" s="305"/>
      <c r="O49" s="306">
        <v>7.8833333333333302</v>
      </c>
      <c r="P49" s="306">
        <v>7.52</v>
      </c>
      <c r="Q49" s="306">
        <v>8.6999999999999993</v>
      </c>
      <c r="R49" s="306">
        <v>7.43</v>
      </c>
      <c r="U49" s="255"/>
      <c r="V49" s="255"/>
      <c r="W49" s="255"/>
      <c r="X49" s="255"/>
      <c r="Y49" s="255"/>
      <c r="Z49" s="255"/>
      <c r="AA49" s="255"/>
    </row>
    <row r="50" spans="1:29" ht="75" x14ac:dyDescent="0.25">
      <c r="A50" s="560"/>
      <c r="B50" s="230" t="s">
        <v>436</v>
      </c>
      <c r="C50" s="230" t="s">
        <v>437</v>
      </c>
      <c r="D50" s="230"/>
      <c r="E50" s="230" t="s">
        <v>424</v>
      </c>
      <c r="F50" s="230">
        <v>6</v>
      </c>
      <c r="G50" s="230">
        <v>1</v>
      </c>
      <c r="H50" s="230" t="s">
        <v>452</v>
      </c>
      <c r="I50" s="230" t="s">
        <v>439</v>
      </c>
      <c r="J50" s="236">
        <f>O50</f>
        <v>4.1133333333333333</v>
      </c>
      <c r="K50" s="237">
        <f>J50*G50</f>
        <v>4.1133333333333333</v>
      </c>
      <c r="L50" s="561"/>
      <c r="M50" s="561"/>
      <c r="N50" s="305"/>
      <c r="O50" s="306">
        <f>AVERAGE(P50:R50)</f>
        <v>4.1133333333333333</v>
      </c>
      <c r="P50" s="312">
        <v>3.79</v>
      </c>
      <c r="Q50" s="312">
        <v>3.65</v>
      </c>
      <c r="R50" s="312">
        <v>4.9000000000000004</v>
      </c>
      <c r="U50" s="255"/>
      <c r="V50" s="255"/>
      <c r="W50" s="255"/>
      <c r="X50" s="255"/>
      <c r="Y50" s="255"/>
      <c r="Z50" s="255"/>
      <c r="AA50" s="255"/>
    </row>
    <row r="51" spans="1:29" ht="105" x14ac:dyDescent="0.25">
      <c r="A51" s="560"/>
      <c r="B51" s="230" t="s">
        <v>453</v>
      </c>
      <c r="C51" s="230" t="s">
        <v>433</v>
      </c>
      <c r="D51" s="230"/>
      <c r="E51" s="230" t="s">
        <v>424</v>
      </c>
      <c r="F51" s="230">
        <v>1</v>
      </c>
      <c r="G51" s="230">
        <v>6</v>
      </c>
      <c r="H51" s="230" t="s">
        <v>434</v>
      </c>
      <c r="I51" s="230" t="s">
        <v>435</v>
      </c>
      <c r="J51" s="236">
        <f>O51</f>
        <v>1.7366666666666666</v>
      </c>
      <c r="K51" s="237">
        <f>J51*G51</f>
        <v>10.42</v>
      </c>
      <c r="L51" s="561"/>
      <c r="M51" s="561"/>
      <c r="N51" s="305"/>
      <c r="O51" s="345">
        <f>AVERAGE(P51:R51)</f>
        <v>1.7366666666666666</v>
      </c>
      <c r="P51" s="345">
        <v>2</v>
      </c>
      <c r="Q51" s="306">
        <v>1</v>
      </c>
      <c r="R51" s="306">
        <v>2.21</v>
      </c>
      <c r="U51" s="255"/>
      <c r="V51" s="255"/>
      <c r="W51" s="255"/>
      <c r="X51" s="255"/>
      <c r="Y51" s="255"/>
      <c r="Z51" s="255"/>
      <c r="AA51" s="255"/>
    </row>
    <row r="52" spans="1:29" ht="102" x14ac:dyDescent="0.25">
      <c r="A52" s="560"/>
      <c r="B52" s="230" t="s">
        <v>485</v>
      </c>
      <c r="C52" s="52" t="s">
        <v>486</v>
      </c>
      <c r="D52" s="230"/>
      <c r="E52" s="230" t="s">
        <v>404</v>
      </c>
      <c r="F52" s="230">
        <v>6</v>
      </c>
      <c r="G52" s="346">
        <v>1</v>
      </c>
      <c r="H52" s="230" t="s">
        <v>487</v>
      </c>
      <c r="I52" s="230"/>
      <c r="J52" s="309">
        <v>36.71</v>
      </c>
      <c r="K52" s="330">
        <f>J52*G52</f>
        <v>36.71</v>
      </c>
      <c r="L52" s="561"/>
      <c r="M52" s="561"/>
      <c r="N52" s="347"/>
      <c r="O52" s="306">
        <f>AVERAGE(P52:R52)</f>
        <v>36.716666666666669</v>
      </c>
      <c r="P52" s="312">
        <v>20</v>
      </c>
      <c r="Q52" s="348">
        <v>56.25</v>
      </c>
      <c r="R52" s="312">
        <v>33.9</v>
      </c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</row>
    <row r="53" spans="1:29" ht="15" x14ac:dyDescent="0.25">
      <c r="A53" s="255"/>
      <c r="B53" s="255"/>
      <c r="C53" s="255"/>
      <c r="D53" s="255"/>
      <c r="E53" s="255"/>
      <c r="F53" s="255"/>
      <c r="G53" s="255"/>
      <c r="H53" s="255"/>
      <c r="I53" s="255"/>
      <c r="J53" s="349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</row>
    <row r="54" spans="1:29" ht="15" x14ac:dyDescent="0.25">
      <c r="A54" s="255"/>
      <c r="B54" s="555" t="s">
        <v>488</v>
      </c>
      <c r="C54" s="555"/>
      <c r="D54" s="255"/>
      <c r="E54" s="255"/>
      <c r="F54" s="255"/>
      <c r="G54" s="255"/>
      <c r="H54" s="255"/>
      <c r="I54" s="255"/>
      <c r="J54" s="349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</row>
    <row r="55" spans="1:29" ht="15" x14ac:dyDescent="0.25">
      <c r="A55" s="255"/>
      <c r="B55" s="556" t="s">
        <v>489</v>
      </c>
      <c r="C55" s="556"/>
      <c r="D55" s="255"/>
      <c r="E55" s="255"/>
      <c r="F55" s="255"/>
      <c r="G55" s="255"/>
      <c r="H55" s="255"/>
      <c r="I55" s="255"/>
      <c r="J55" s="349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</row>
    <row r="56" spans="1:29" ht="15" x14ac:dyDescent="0.25">
      <c r="A56" s="255"/>
      <c r="B56" s="255"/>
      <c r="C56" s="255"/>
      <c r="D56" s="255"/>
      <c r="E56" s="255"/>
      <c r="F56" s="255"/>
      <c r="G56" s="255"/>
      <c r="H56" s="255"/>
      <c r="I56" s="255"/>
      <c r="J56" s="349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</row>
    <row r="57" spans="1:29" ht="15" x14ac:dyDescent="0.25">
      <c r="A57" s="255"/>
      <c r="B57" s="255"/>
      <c r="C57" s="255"/>
      <c r="D57" s="255"/>
      <c r="E57" s="255"/>
      <c r="F57" s="255"/>
      <c r="G57" s="255"/>
      <c r="H57" s="255"/>
      <c r="I57" s="255"/>
      <c r="J57" s="349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</row>
    <row r="58" spans="1:29" ht="15" x14ac:dyDescent="0.25">
      <c r="A58" s="255"/>
      <c r="B58" s="255"/>
      <c r="C58" s="255"/>
      <c r="D58" s="255"/>
      <c r="E58" s="255"/>
      <c r="F58" s="255"/>
      <c r="G58" s="255"/>
      <c r="H58" s="255"/>
      <c r="I58" s="255"/>
      <c r="J58" s="349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</row>
    <row r="59" spans="1:29" ht="15" x14ac:dyDescent="0.25">
      <c r="A59" s="255"/>
      <c r="B59" s="255"/>
      <c r="C59" s="255"/>
      <c r="D59" s="255"/>
      <c r="E59" s="255"/>
      <c r="F59" s="255"/>
      <c r="G59" s="255"/>
      <c r="H59" s="255"/>
      <c r="I59" s="255"/>
      <c r="J59" s="349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</row>
    <row r="60" spans="1:29" ht="15" x14ac:dyDescent="0.25">
      <c r="A60" s="255"/>
      <c r="B60" s="255"/>
      <c r="C60" s="255"/>
      <c r="D60" s="255"/>
      <c r="E60" s="255"/>
      <c r="F60" s="255"/>
      <c r="G60" s="255"/>
      <c r="H60" s="255"/>
      <c r="I60" s="255"/>
      <c r="J60" s="349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</row>
    <row r="61" spans="1:29" ht="15" x14ac:dyDescent="0.25">
      <c r="A61" s="255"/>
      <c r="B61" s="255"/>
      <c r="C61" s="255"/>
      <c r="D61" s="255"/>
      <c r="E61" s="255"/>
      <c r="F61" s="255"/>
      <c r="G61" s="255"/>
      <c r="H61" s="255"/>
      <c r="I61" s="255"/>
      <c r="J61" s="349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</row>
    <row r="62" spans="1:29" ht="15" x14ac:dyDescent="0.25">
      <c r="A62" s="255"/>
      <c r="B62" s="255"/>
      <c r="C62" s="255"/>
      <c r="D62" s="255"/>
      <c r="E62" s="255"/>
      <c r="F62" s="255"/>
      <c r="G62" s="255"/>
      <c r="H62" s="255"/>
      <c r="I62" s="255"/>
      <c r="J62" s="349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</row>
    <row r="63" spans="1:29" ht="15" x14ac:dyDescent="0.25">
      <c r="A63" s="255"/>
      <c r="B63" s="255"/>
      <c r="C63" s="255"/>
      <c r="D63" s="255"/>
      <c r="E63" s="255"/>
      <c r="F63" s="255"/>
      <c r="G63" s="255"/>
      <c r="H63" s="255"/>
      <c r="I63" s="255"/>
      <c r="J63" s="349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</row>
    <row r="64" spans="1:29" ht="15" x14ac:dyDescent="0.25">
      <c r="A64" s="255"/>
      <c r="B64" s="255"/>
      <c r="C64" s="255"/>
      <c r="D64" s="255"/>
      <c r="E64" s="255"/>
      <c r="F64" s="255"/>
      <c r="G64" s="255"/>
      <c r="H64" s="255"/>
      <c r="I64" s="255"/>
      <c r="J64" s="349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</row>
    <row r="65" spans="1:29" ht="15" x14ac:dyDescent="0.25">
      <c r="A65" s="255"/>
      <c r="B65" s="255"/>
      <c r="C65" s="255"/>
      <c r="D65" s="255"/>
      <c r="E65" s="255"/>
      <c r="F65" s="255"/>
      <c r="G65" s="255"/>
      <c r="H65" s="255"/>
      <c r="I65" s="255"/>
      <c r="J65" s="349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</row>
    <row r="66" spans="1:29" ht="15" x14ac:dyDescent="0.25">
      <c r="A66" s="255"/>
      <c r="B66" s="255"/>
      <c r="C66" s="255"/>
      <c r="D66" s="255"/>
      <c r="E66" s="255"/>
      <c r="F66" s="255"/>
      <c r="G66" s="255"/>
      <c r="H66" s="255"/>
      <c r="I66" s="255"/>
      <c r="J66" s="349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</row>
    <row r="67" spans="1:29" ht="15" x14ac:dyDescent="0.25">
      <c r="A67" s="255"/>
      <c r="B67" s="255"/>
      <c r="C67" s="255"/>
      <c r="D67" s="255"/>
      <c r="E67" s="255"/>
      <c r="F67" s="255"/>
      <c r="G67" s="255"/>
      <c r="H67" s="255"/>
      <c r="I67" s="255"/>
      <c r="J67" s="349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</row>
    <row r="68" spans="1:29" ht="15" x14ac:dyDescent="0.25">
      <c r="A68" s="255"/>
      <c r="B68" s="255"/>
      <c r="C68" s="255"/>
      <c r="D68" s="255"/>
      <c r="E68" s="255"/>
      <c r="F68" s="255"/>
      <c r="G68" s="255"/>
      <c r="H68" s="255"/>
      <c r="I68" s="255"/>
      <c r="J68" s="349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</row>
    <row r="69" spans="1:29" ht="15" x14ac:dyDescent="0.25">
      <c r="A69" s="255"/>
      <c r="B69" s="255"/>
      <c r="C69" s="255"/>
      <c r="D69" s="255"/>
      <c r="E69" s="255"/>
      <c r="F69" s="255"/>
      <c r="G69" s="255"/>
      <c r="H69" s="255"/>
      <c r="I69" s="255"/>
      <c r="J69" s="349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</row>
    <row r="70" spans="1:29" ht="15" x14ac:dyDescent="0.25">
      <c r="A70" s="255"/>
      <c r="B70" s="255"/>
      <c r="C70" s="255"/>
      <c r="D70" s="255"/>
      <c r="E70" s="255"/>
      <c r="F70" s="255"/>
      <c r="G70" s="255"/>
      <c r="H70" s="255"/>
      <c r="I70" s="255"/>
      <c r="J70" s="349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</row>
    <row r="71" spans="1:29" ht="15" x14ac:dyDescent="0.25">
      <c r="A71" s="255"/>
      <c r="B71" s="255"/>
      <c r="C71" s="255"/>
      <c r="D71" s="255"/>
      <c r="E71" s="255"/>
      <c r="F71" s="255"/>
      <c r="G71" s="255"/>
      <c r="H71" s="255"/>
      <c r="I71" s="255"/>
      <c r="J71" s="349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</row>
    <row r="72" spans="1:29" ht="15" x14ac:dyDescent="0.25">
      <c r="A72" s="255"/>
      <c r="B72" s="255"/>
      <c r="C72" s="255"/>
      <c r="D72" s="255"/>
      <c r="E72" s="255"/>
      <c r="F72" s="255"/>
      <c r="G72" s="255"/>
      <c r="H72" s="255"/>
      <c r="I72" s="255"/>
      <c r="J72" s="349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</row>
    <row r="73" spans="1:29" ht="15" x14ac:dyDescent="0.25">
      <c r="A73" s="255"/>
      <c r="B73" s="255"/>
      <c r="C73" s="255"/>
      <c r="D73" s="255"/>
      <c r="E73" s="255"/>
      <c r="F73" s="255"/>
      <c r="G73" s="255"/>
      <c r="H73" s="255"/>
      <c r="I73" s="255"/>
      <c r="J73" s="349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</row>
    <row r="74" spans="1:29" ht="15" x14ac:dyDescent="0.25">
      <c r="A74" s="255"/>
      <c r="B74" s="255"/>
      <c r="C74" s="255"/>
      <c r="D74" s="255"/>
      <c r="E74" s="255"/>
      <c r="F74" s="255"/>
      <c r="G74" s="255"/>
      <c r="H74" s="255"/>
      <c r="I74" s="255"/>
      <c r="J74" s="349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</row>
    <row r="75" spans="1:29" ht="15" x14ac:dyDescent="0.25">
      <c r="A75" s="255"/>
      <c r="B75" s="255"/>
      <c r="C75" s="255"/>
      <c r="D75" s="255"/>
      <c r="E75" s="255"/>
      <c r="F75" s="255"/>
      <c r="G75" s="255"/>
      <c r="H75" s="255"/>
      <c r="I75" s="255"/>
      <c r="J75" s="349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</row>
    <row r="76" spans="1:29" ht="15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349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</row>
    <row r="77" spans="1:29" ht="15" x14ac:dyDescent="0.25">
      <c r="A77" s="255"/>
      <c r="B77" s="255"/>
      <c r="C77" s="255"/>
      <c r="D77" s="255"/>
      <c r="E77" s="255"/>
      <c r="F77" s="255"/>
      <c r="G77" s="255"/>
      <c r="H77" s="255"/>
      <c r="I77" s="255"/>
      <c r="J77" s="349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</row>
    <row r="78" spans="1:29" ht="15" x14ac:dyDescent="0.25">
      <c r="A78" s="255"/>
      <c r="B78" s="255"/>
      <c r="C78" s="255"/>
      <c r="D78" s="255"/>
      <c r="E78" s="255"/>
      <c r="F78" s="255"/>
      <c r="G78" s="255"/>
      <c r="H78" s="255"/>
      <c r="I78" s="255"/>
      <c r="J78" s="349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</row>
    <row r="79" spans="1:29" ht="15" x14ac:dyDescent="0.25">
      <c r="A79" s="255"/>
      <c r="B79" s="255"/>
      <c r="C79" s="255"/>
      <c r="D79" s="255"/>
      <c r="E79" s="255"/>
      <c r="F79" s="255"/>
      <c r="G79" s="255"/>
      <c r="H79" s="255"/>
      <c r="I79" s="255"/>
      <c r="J79" s="349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</row>
    <row r="80" spans="1:29" ht="15" x14ac:dyDescent="0.25">
      <c r="A80" s="255"/>
      <c r="B80" s="255"/>
      <c r="C80" s="255"/>
      <c r="D80" s="255"/>
      <c r="E80" s="255"/>
      <c r="F80" s="255"/>
      <c r="G80" s="255"/>
      <c r="H80" s="255"/>
      <c r="I80" s="255"/>
      <c r="J80" s="349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</row>
    <row r="81" spans="1:29" ht="15" x14ac:dyDescent="0.25">
      <c r="A81" s="255"/>
      <c r="B81" s="255"/>
      <c r="C81" s="255"/>
      <c r="D81" s="255"/>
      <c r="E81" s="255"/>
      <c r="F81" s="255"/>
      <c r="G81" s="255"/>
      <c r="H81" s="255"/>
      <c r="I81" s="255"/>
      <c r="J81" s="349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</row>
    <row r="82" spans="1:29" ht="15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349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</row>
    <row r="83" spans="1:29" ht="15" x14ac:dyDescent="0.25">
      <c r="A83" s="255"/>
      <c r="B83" s="255"/>
      <c r="C83" s="255"/>
      <c r="D83" s="255"/>
      <c r="E83" s="255"/>
      <c r="F83" s="255"/>
      <c r="G83" s="255"/>
      <c r="H83" s="255"/>
      <c r="I83" s="255"/>
      <c r="J83" s="349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</row>
    <row r="84" spans="1:29" ht="15" x14ac:dyDescent="0.25">
      <c r="A84" s="255"/>
      <c r="B84" s="255"/>
      <c r="C84" s="255"/>
      <c r="D84" s="255"/>
      <c r="E84" s="255"/>
      <c r="F84" s="255"/>
      <c r="G84" s="255"/>
      <c r="H84" s="255"/>
      <c r="I84" s="255"/>
      <c r="J84" s="349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</row>
    <row r="85" spans="1:29" ht="15" x14ac:dyDescent="0.25">
      <c r="A85" s="255"/>
      <c r="B85" s="255"/>
      <c r="C85" s="255"/>
      <c r="D85" s="255"/>
      <c r="E85" s="255"/>
      <c r="F85" s="255"/>
      <c r="G85" s="255"/>
      <c r="H85" s="255"/>
      <c r="I85" s="255"/>
      <c r="J85" s="349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</row>
    <row r="86" spans="1:29" ht="15" x14ac:dyDescent="0.25">
      <c r="A86" s="255"/>
      <c r="B86" s="255"/>
      <c r="C86" s="255"/>
      <c r="D86" s="255"/>
      <c r="E86" s="255"/>
      <c r="F86" s="255"/>
      <c r="G86" s="255"/>
      <c r="H86" s="255"/>
      <c r="I86" s="255"/>
      <c r="J86" s="349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</row>
    <row r="87" spans="1:29" ht="15" x14ac:dyDescent="0.25">
      <c r="A87" s="255"/>
      <c r="B87" s="255"/>
      <c r="C87" s="255"/>
      <c r="D87" s="255"/>
      <c r="E87" s="255"/>
      <c r="F87" s="255"/>
      <c r="G87" s="255"/>
      <c r="H87" s="255"/>
      <c r="I87" s="255"/>
      <c r="J87" s="349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</row>
    <row r="88" spans="1:29" ht="15" x14ac:dyDescent="0.25">
      <c r="A88" s="255"/>
      <c r="B88" s="255"/>
      <c r="C88" s="255"/>
      <c r="D88" s="255"/>
      <c r="E88" s="255"/>
      <c r="F88" s="255"/>
      <c r="G88" s="255"/>
      <c r="H88" s="255"/>
      <c r="I88" s="255"/>
      <c r="J88" s="349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</row>
    <row r="89" spans="1:29" ht="15" x14ac:dyDescent="0.25">
      <c r="A89" s="255"/>
      <c r="B89" s="255"/>
      <c r="C89" s="255"/>
      <c r="D89" s="255"/>
      <c r="E89" s="255"/>
      <c r="F89" s="255"/>
      <c r="G89" s="255"/>
      <c r="H89" s="255"/>
      <c r="I89" s="255"/>
      <c r="J89" s="349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</row>
    <row r="90" spans="1:29" ht="15" x14ac:dyDescent="0.25">
      <c r="A90" s="255"/>
      <c r="B90" s="255"/>
      <c r="C90" s="255"/>
      <c r="D90" s="255"/>
      <c r="E90" s="255"/>
      <c r="F90" s="255"/>
      <c r="G90" s="255"/>
      <c r="H90" s="255"/>
      <c r="I90" s="255"/>
      <c r="J90" s="349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</row>
    <row r="91" spans="1:29" ht="15" x14ac:dyDescent="0.25">
      <c r="A91" s="255"/>
      <c r="B91" s="255"/>
      <c r="C91" s="255"/>
      <c r="D91" s="255"/>
      <c r="E91" s="255"/>
      <c r="F91" s="255"/>
      <c r="G91" s="255"/>
      <c r="H91" s="255"/>
      <c r="I91" s="255"/>
      <c r="J91" s="349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</row>
    <row r="92" spans="1:29" ht="15" x14ac:dyDescent="0.25">
      <c r="A92" s="255"/>
      <c r="B92" s="255"/>
      <c r="C92" s="255"/>
      <c r="D92" s="255"/>
      <c r="E92" s="255"/>
      <c r="F92" s="255"/>
      <c r="G92" s="255"/>
      <c r="H92" s="255"/>
      <c r="I92" s="255"/>
      <c r="J92" s="349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</row>
    <row r="93" spans="1:29" ht="15" x14ac:dyDescent="0.25">
      <c r="A93" s="255"/>
      <c r="B93" s="255"/>
      <c r="C93" s="255"/>
      <c r="D93" s="255"/>
      <c r="E93" s="255"/>
      <c r="F93" s="255"/>
      <c r="G93" s="255"/>
      <c r="H93" s="255"/>
      <c r="I93" s="255"/>
      <c r="J93" s="349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</row>
    <row r="94" spans="1:29" ht="15" x14ac:dyDescent="0.25">
      <c r="A94" s="255"/>
      <c r="B94" s="255"/>
      <c r="C94" s="255"/>
      <c r="D94" s="255"/>
      <c r="E94" s="255"/>
      <c r="F94" s="255"/>
      <c r="G94" s="255"/>
      <c r="H94" s="255"/>
      <c r="I94" s="255"/>
      <c r="J94" s="349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</row>
    <row r="95" spans="1:29" ht="15" x14ac:dyDescent="0.25">
      <c r="A95" s="255"/>
      <c r="B95" s="255"/>
      <c r="C95" s="255"/>
      <c r="D95" s="255"/>
      <c r="E95" s="255"/>
      <c r="F95" s="255"/>
      <c r="G95" s="255"/>
      <c r="H95" s="255"/>
      <c r="I95" s="255"/>
      <c r="J95" s="349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</row>
    <row r="96" spans="1:29" ht="15" x14ac:dyDescent="0.25">
      <c r="A96" s="255"/>
      <c r="B96" s="255"/>
      <c r="C96" s="255"/>
      <c r="D96" s="255"/>
      <c r="E96" s="255"/>
      <c r="F96" s="255"/>
      <c r="G96" s="255"/>
      <c r="H96" s="255"/>
      <c r="I96" s="255"/>
      <c r="J96" s="349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</row>
    <row r="97" spans="1:29" ht="15" x14ac:dyDescent="0.25">
      <c r="A97" s="255"/>
      <c r="B97" s="255"/>
      <c r="C97" s="255"/>
      <c r="D97" s="255"/>
      <c r="E97" s="255"/>
      <c r="F97" s="255"/>
      <c r="G97" s="255"/>
      <c r="H97" s="255"/>
      <c r="I97" s="255"/>
      <c r="J97" s="349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</row>
    <row r="98" spans="1:29" ht="15" x14ac:dyDescent="0.25">
      <c r="A98" s="255"/>
      <c r="B98" s="255"/>
      <c r="C98" s="255"/>
      <c r="D98" s="255"/>
      <c r="E98" s="255"/>
      <c r="F98" s="255"/>
      <c r="G98" s="255"/>
      <c r="H98" s="255"/>
      <c r="I98" s="255"/>
      <c r="J98" s="349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</row>
    <row r="99" spans="1:29" ht="15" x14ac:dyDescent="0.25">
      <c r="A99" s="255"/>
      <c r="B99" s="255"/>
      <c r="C99" s="255"/>
      <c r="D99" s="255"/>
      <c r="E99" s="255"/>
      <c r="F99" s="255"/>
      <c r="G99" s="255"/>
      <c r="H99" s="255"/>
      <c r="I99" s="255"/>
      <c r="J99" s="349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</row>
    <row r="100" spans="1:29" ht="15" x14ac:dyDescent="0.25">
      <c r="A100" s="255"/>
      <c r="B100" s="255"/>
      <c r="C100" s="255"/>
      <c r="D100" s="255"/>
      <c r="E100" s="255"/>
      <c r="F100" s="255"/>
      <c r="G100" s="255"/>
      <c r="H100" s="255"/>
      <c r="I100" s="255"/>
      <c r="J100" s="349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</row>
    <row r="101" spans="1:29" ht="15" x14ac:dyDescent="0.25">
      <c r="A101" s="255"/>
      <c r="B101" s="255"/>
      <c r="C101" s="255"/>
      <c r="D101" s="255"/>
      <c r="E101" s="255"/>
      <c r="F101" s="255"/>
      <c r="G101" s="255"/>
      <c r="H101" s="255"/>
      <c r="I101" s="255"/>
      <c r="J101" s="349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</row>
    <row r="102" spans="1:29" ht="15" x14ac:dyDescent="0.25">
      <c r="A102" s="255"/>
      <c r="B102" s="255"/>
      <c r="C102" s="255"/>
      <c r="D102" s="255"/>
      <c r="E102" s="255"/>
      <c r="F102" s="255"/>
      <c r="G102" s="255"/>
      <c r="H102" s="255"/>
      <c r="I102" s="255"/>
      <c r="J102" s="349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</row>
    <row r="103" spans="1:29" ht="15" x14ac:dyDescent="0.25">
      <c r="A103" s="255"/>
      <c r="B103" s="255"/>
      <c r="C103" s="255"/>
      <c r="D103" s="255"/>
      <c r="E103" s="255"/>
      <c r="F103" s="255"/>
      <c r="G103" s="255"/>
      <c r="H103" s="255"/>
      <c r="I103" s="255"/>
      <c r="J103" s="349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</row>
    <row r="104" spans="1:29" ht="15" x14ac:dyDescent="0.25">
      <c r="A104" s="255"/>
      <c r="B104" s="255"/>
      <c r="C104" s="255"/>
      <c r="D104" s="255"/>
      <c r="E104" s="255"/>
      <c r="F104" s="255"/>
      <c r="G104" s="255"/>
      <c r="H104" s="255"/>
      <c r="I104" s="255"/>
      <c r="J104" s="349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</row>
    <row r="105" spans="1:29" ht="15" x14ac:dyDescent="0.25">
      <c r="A105" s="255"/>
      <c r="B105" s="255"/>
      <c r="C105" s="255"/>
      <c r="D105" s="255"/>
      <c r="E105" s="255"/>
      <c r="F105" s="255"/>
      <c r="G105" s="255"/>
      <c r="H105" s="255"/>
      <c r="I105" s="255"/>
      <c r="J105" s="349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</row>
    <row r="106" spans="1:29" ht="15" x14ac:dyDescent="0.25">
      <c r="A106" s="255"/>
      <c r="B106" s="255"/>
      <c r="C106" s="255"/>
      <c r="D106" s="255"/>
      <c r="E106" s="255"/>
      <c r="F106" s="255"/>
      <c r="G106" s="255"/>
      <c r="H106" s="255"/>
      <c r="I106" s="255"/>
      <c r="J106" s="349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</row>
    <row r="107" spans="1:29" ht="15" x14ac:dyDescent="0.25">
      <c r="A107" s="255"/>
      <c r="B107" s="255"/>
      <c r="C107" s="255"/>
      <c r="D107" s="255"/>
      <c r="E107" s="255"/>
      <c r="F107" s="255"/>
      <c r="G107" s="255"/>
      <c r="H107" s="255"/>
      <c r="I107" s="255"/>
      <c r="J107" s="349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</row>
    <row r="108" spans="1:29" ht="15" x14ac:dyDescent="0.25">
      <c r="A108" s="255"/>
      <c r="B108" s="255"/>
      <c r="C108" s="255"/>
      <c r="D108" s="255"/>
      <c r="E108" s="255"/>
      <c r="F108" s="255"/>
      <c r="G108" s="255"/>
      <c r="H108" s="255"/>
      <c r="I108" s="255"/>
      <c r="J108" s="349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</row>
    <row r="109" spans="1:29" ht="15" x14ac:dyDescent="0.25">
      <c r="A109" s="255"/>
      <c r="B109" s="255"/>
      <c r="C109" s="255"/>
      <c r="D109" s="255"/>
      <c r="E109" s="255"/>
      <c r="F109" s="255"/>
      <c r="G109" s="255"/>
      <c r="H109" s="255"/>
      <c r="I109" s="255"/>
      <c r="J109" s="349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</row>
    <row r="110" spans="1:29" ht="15" x14ac:dyDescent="0.25">
      <c r="A110" s="255"/>
      <c r="B110" s="255"/>
      <c r="C110" s="255"/>
      <c r="D110" s="255"/>
      <c r="E110" s="255"/>
      <c r="F110" s="255"/>
      <c r="G110" s="255"/>
      <c r="H110" s="255"/>
      <c r="I110" s="255"/>
      <c r="J110" s="349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</row>
    <row r="111" spans="1:29" ht="15" x14ac:dyDescent="0.25">
      <c r="A111" s="255"/>
      <c r="B111" s="255"/>
      <c r="C111" s="255"/>
      <c r="D111" s="255"/>
      <c r="E111" s="255"/>
      <c r="F111" s="255"/>
      <c r="G111" s="255"/>
      <c r="H111" s="255"/>
      <c r="I111" s="255"/>
      <c r="J111" s="349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</row>
    <row r="112" spans="1:29" ht="15" x14ac:dyDescent="0.25">
      <c r="A112" s="255"/>
      <c r="B112" s="255"/>
      <c r="C112" s="255"/>
      <c r="D112" s="255"/>
      <c r="E112" s="255"/>
      <c r="F112" s="255"/>
      <c r="G112" s="255"/>
      <c r="H112" s="255"/>
      <c r="I112" s="255"/>
      <c r="J112" s="349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</row>
    <row r="113" spans="1:29" ht="15" x14ac:dyDescent="0.25">
      <c r="A113" s="255"/>
      <c r="B113" s="255"/>
      <c r="C113" s="255"/>
      <c r="D113" s="255"/>
      <c r="E113" s="255"/>
      <c r="F113" s="255"/>
      <c r="G113" s="255"/>
      <c r="H113" s="255"/>
      <c r="I113" s="255"/>
      <c r="J113" s="349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</row>
    <row r="114" spans="1:29" ht="15" x14ac:dyDescent="0.25">
      <c r="A114" s="255"/>
      <c r="B114" s="255"/>
      <c r="C114" s="255"/>
      <c r="D114" s="255"/>
      <c r="E114" s="255"/>
      <c r="F114" s="255"/>
      <c r="G114" s="255"/>
      <c r="H114" s="255"/>
      <c r="I114" s="255"/>
      <c r="J114" s="349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</row>
    <row r="115" spans="1:29" ht="15" x14ac:dyDescent="0.25">
      <c r="A115" s="255"/>
      <c r="B115" s="255"/>
      <c r="C115" s="255"/>
      <c r="D115" s="255"/>
      <c r="E115" s="255"/>
      <c r="F115" s="255"/>
      <c r="G115" s="255"/>
      <c r="H115" s="255"/>
      <c r="I115" s="255"/>
      <c r="J115" s="349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</row>
    <row r="116" spans="1:29" ht="15" x14ac:dyDescent="0.25">
      <c r="A116" s="255"/>
      <c r="B116" s="255"/>
      <c r="C116" s="255"/>
      <c r="D116" s="255"/>
      <c r="E116" s="255"/>
      <c r="F116" s="255"/>
      <c r="G116" s="255"/>
      <c r="H116" s="255"/>
      <c r="I116" s="255"/>
      <c r="J116" s="349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</row>
    <row r="117" spans="1:29" ht="15" x14ac:dyDescent="0.25">
      <c r="A117" s="255"/>
      <c r="B117" s="255"/>
      <c r="C117" s="255"/>
      <c r="D117" s="255"/>
      <c r="E117" s="255"/>
      <c r="F117" s="255"/>
      <c r="G117" s="255"/>
      <c r="H117" s="255"/>
      <c r="I117" s="255"/>
      <c r="J117" s="349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</row>
    <row r="118" spans="1:29" ht="15" x14ac:dyDescent="0.25">
      <c r="A118" s="255"/>
      <c r="B118" s="255"/>
      <c r="C118" s="255"/>
      <c r="D118" s="255"/>
      <c r="E118" s="255"/>
      <c r="F118" s="255"/>
      <c r="G118" s="255"/>
      <c r="H118" s="255"/>
      <c r="I118" s="255"/>
      <c r="J118" s="349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</row>
    <row r="119" spans="1:29" ht="15" x14ac:dyDescent="0.25">
      <c r="A119" s="255"/>
      <c r="B119" s="255"/>
      <c r="C119" s="255"/>
      <c r="D119" s="255"/>
      <c r="E119" s="255"/>
      <c r="F119" s="255"/>
      <c r="G119" s="255"/>
      <c r="H119" s="255"/>
      <c r="I119" s="255"/>
      <c r="J119" s="349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</row>
    <row r="120" spans="1:29" ht="15" x14ac:dyDescent="0.25">
      <c r="A120" s="255"/>
      <c r="B120" s="255"/>
      <c r="C120" s="255"/>
      <c r="D120" s="255"/>
      <c r="E120" s="255"/>
      <c r="F120" s="255"/>
      <c r="G120" s="255"/>
      <c r="H120" s="255"/>
      <c r="I120" s="255"/>
      <c r="J120" s="349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</row>
    <row r="121" spans="1:29" ht="15" x14ac:dyDescent="0.25">
      <c r="A121" s="255"/>
      <c r="B121" s="255"/>
      <c r="C121" s="255"/>
      <c r="D121" s="255"/>
      <c r="E121" s="255"/>
      <c r="F121" s="255"/>
      <c r="G121" s="255"/>
      <c r="H121" s="255"/>
      <c r="I121" s="255"/>
      <c r="J121" s="349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</row>
    <row r="122" spans="1:29" ht="15" x14ac:dyDescent="0.25">
      <c r="A122" s="255"/>
      <c r="B122" s="255"/>
      <c r="C122" s="255"/>
      <c r="D122" s="255"/>
      <c r="E122" s="255"/>
      <c r="F122" s="255"/>
      <c r="G122" s="255"/>
      <c r="H122" s="255"/>
      <c r="I122" s="255"/>
      <c r="J122" s="349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</row>
    <row r="123" spans="1:29" ht="15" x14ac:dyDescent="0.25">
      <c r="A123" s="255"/>
      <c r="B123" s="255"/>
      <c r="C123" s="255"/>
      <c r="D123" s="255"/>
      <c r="E123" s="255"/>
      <c r="F123" s="255"/>
      <c r="G123" s="255"/>
      <c r="H123" s="255"/>
      <c r="I123" s="255"/>
      <c r="J123" s="349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</row>
    <row r="124" spans="1:29" ht="15" x14ac:dyDescent="0.25">
      <c r="A124" s="255"/>
      <c r="B124" s="255"/>
      <c r="C124" s="255"/>
      <c r="D124" s="255"/>
      <c r="E124" s="255"/>
      <c r="F124" s="255"/>
      <c r="G124" s="255"/>
      <c r="H124" s="255"/>
      <c r="I124" s="255"/>
      <c r="J124" s="349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</row>
    <row r="125" spans="1:29" ht="15" x14ac:dyDescent="0.25">
      <c r="A125" s="255"/>
      <c r="B125" s="255"/>
      <c r="C125" s="255"/>
      <c r="D125" s="255"/>
      <c r="E125" s="255"/>
      <c r="F125" s="255"/>
      <c r="G125" s="255"/>
      <c r="H125" s="255"/>
      <c r="I125" s="255"/>
      <c r="J125" s="349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</row>
    <row r="126" spans="1:29" ht="15" x14ac:dyDescent="0.25">
      <c r="A126" s="255"/>
      <c r="B126" s="255"/>
      <c r="C126" s="255"/>
      <c r="D126" s="255"/>
      <c r="E126" s="255"/>
      <c r="F126" s="255"/>
      <c r="G126" s="255"/>
      <c r="H126" s="255"/>
      <c r="I126" s="255"/>
      <c r="J126" s="349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</row>
    <row r="127" spans="1:29" ht="15" x14ac:dyDescent="0.25">
      <c r="A127" s="255"/>
      <c r="B127" s="255"/>
      <c r="C127" s="255"/>
      <c r="D127" s="255"/>
      <c r="E127" s="255"/>
      <c r="F127" s="255"/>
      <c r="G127" s="255"/>
      <c r="H127" s="255"/>
      <c r="I127" s="255"/>
      <c r="J127" s="349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</row>
    <row r="128" spans="1:29" ht="15" x14ac:dyDescent="0.25">
      <c r="A128" s="255"/>
      <c r="B128" s="255"/>
      <c r="C128" s="255"/>
      <c r="D128" s="255"/>
      <c r="E128" s="255"/>
      <c r="F128" s="255"/>
      <c r="G128" s="255"/>
      <c r="H128" s="255"/>
      <c r="I128" s="255"/>
      <c r="J128" s="349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</row>
    <row r="129" spans="1:29" ht="15" x14ac:dyDescent="0.25">
      <c r="A129" s="255"/>
      <c r="B129" s="255"/>
      <c r="C129" s="255"/>
      <c r="D129" s="255"/>
      <c r="E129" s="255"/>
      <c r="F129" s="255"/>
      <c r="G129" s="255"/>
      <c r="H129" s="255"/>
      <c r="I129" s="255"/>
      <c r="J129" s="349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</row>
    <row r="130" spans="1:29" ht="15" x14ac:dyDescent="0.25">
      <c r="A130" s="255"/>
      <c r="B130" s="255"/>
      <c r="C130" s="255"/>
      <c r="D130" s="255"/>
      <c r="E130" s="255"/>
      <c r="F130" s="255"/>
      <c r="G130" s="255"/>
      <c r="H130" s="255"/>
      <c r="I130" s="255"/>
      <c r="J130" s="349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</row>
    <row r="131" spans="1:29" ht="15" x14ac:dyDescent="0.25">
      <c r="A131" s="255"/>
      <c r="B131" s="255"/>
      <c r="C131" s="255"/>
      <c r="D131" s="255"/>
      <c r="E131" s="255"/>
      <c r="F131" s="255"/>
      <c r="G131" s="255"/>
      <c r="H131" s="255"/>
      <c r="I131" s="255"/>
      <c r="J131" s="349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</row>
    <row r="132" spans="1:29" ht="15" x14ac:dyDescent="0.25">
      <c r="A132" s="255"/>
      <c r="B132" s="255"/>
      <c r="C132" s="255"/>
      <c r="D132" s="255"/>
      <c r="E132" s="255"/>
      <c r="F132" s="255"/>
      <c r="G132" s="255"/>
      <c r="H132" s="255"/>
      <c r="I132" s="255"/>
      <c r="J132" s="349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</row>
    <row r="133" spans="1:29" ht="15" x14ac:dyDescent="0.25">
      <c r="A133" s="255"/>
      <c r="B133" s="255"/>
      <c r="C133" s="255"/>
      <c r="D133" s="255"/>
      <c r="E133" s="255"/>
      <c r="F133" s="255"/>
      <c r="G133" s="255"/>
      <c r="H133" s="255"/>
      <c r="I133" s="255"/>
      <c r="J133" s="349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</row>
    <row r="134" spans="1:29" ht="15" x14ac:dyDescent="0.25">
      <c r="A134" s="255"/>
      <c r="B134" s="255"/>
      <c r="C134" s="255"/>
      <c r="D134" s="255"/>
      <c r="E134" s="255"/>
      <c r="F134" s="255"/>
      <c r="G134" s="255"/>
      <c r="H134" s="255"/>
      <c r="I134" s="255"/>
      <c r="J134" s="349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</row>
    <row r="135" spans="1:29" ht="15" x14ac:dyDescent="0.25">
      <c r="A135" s="255"/>
      <c r="B135" s="255"/>
      <c r="C135" s="255"/>
      <c r="D135" s="255"/>
      <c r="E135" s="255"/>
      <c r="F135" s="255"/>
      <c r="G135" s="255"/>
      <c r="H135" s="255"/>
      <c r="I135" s="255"/>
      <c r="J135" s="349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</row>
    <row r="136" spans="1:29" ht="15" x14ac:dyDescent="0.25">
      <c r="A136" s="255"/>
      <c r="B136" s="255"/>
      <c r="C136" s="255"/>
      <c r="D136" s="255"/>
      <c r="E136" s="255"/>
      <c r="F136" s="255"/>
      <c r="G136" s="255"/>
      <c r="H136" s="255"/>
      <c r="I136" s="255"/>
      <c r="J136" s="349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</row>
    <row r="137" spans="1:29" ht="15" x14ac:dyDescent="0.25">
      <c r="A137" s="255"/>
      <c r="B137" s="255"/>
      <c r="C137" s="255"/>
      <c r="D137" s="255"/>
      <c r="E137" s="255"/>
      <c r="F137" s="255"/>
      <c r="G137" s="255"/>
      <c r="H137" s="255"/>
      <c r="I137" s="255"/>
      <c r="J137" s="349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</row>
    <row r="138" spans="1:29" ht="15" x14ac:dyDescent="0.25">
      <c r="A138" s="255"/>
      <c r="B138" s="255"/>
      <c r="C138" s="255"/>
      <c r="D138" s="255"/>
      <c r="E138" s="255"/>
      <c r="F138" s="255"/>
      <c r="G138" s="255"/>
      <c r="H138" s="255"/>
      <c r="I138" s="255"/>
      <c r="J138" s="349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</row>
    <row r="139" spans="1:29" ht="15" x14ac:dyDescent="0.25">
      <c r="A139" s="255"/>
      <c r="B139" s="255"/>
      <c r="C139" s="255"/>
      <c r="D139" s="255"/>
      <c r="E139" s="255"/>
      <c r="F139" s="255"/>
      <c r="G139" s="255"/>
      <c r="H139" s="255"/>
      <c r="I139" s="255"/>
      <c r="J139" s="349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</row>
    <row r="140" spans="1:29" ht="15" x14ac:dyDescent="0.25">
      <c r="A140" s="255"/>
      <c r="B140" s="255"/>
      <c r="C140" s="255"/>
      <c r="D140" s="255"/>
      <c r="E140" s="255"/>
      <c r="F140" s="255"/>
      <c r="G140" s="255"/>
      <c r="H140" s="255"/>
      <c r="I140" s="255"/>
      <c r="J140" s="349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</row>
    <row r="141" spans="1:29" ht="15" x14ac:dyDescent="0.25">
      <c r="A141" s="255"/>
      <c r="B141" s="255"/>
      <c r="C141" s="255"/>
      <c r="D141" s="255"/>
      <c r="E141" s="255"/>
      <c r="F141" s="255"/>
      <c r="G141" s="255"/>
      <c r="H141" s="255"/>
      <c r="I141" s="255"/>
      <c r="J141" s="349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</row>
    <row r="142" spans="1:29" ht="15" x14ac:dyDescent="0.25">
      <c r="A142" s="255"/>
      <c r="B142" s="255"/>
      <c r="C142" s="255"/>
      <c r="D142" s="255"/>
      <c r="E142" s="255"/>
      <c r="F142" s="255"/>
      <c r="G142" s="255"/>
      <c r="H142" s="255"/>
      <c r="I142" s="255"/>
      <c r="J142" s="349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</row>
    <row r="143" spans="1:29" ht="15" x14ac:dyDescent="0.25">
      <c r="A143" s="255"/>
      <c r="B143" s="255"/>
      <c r="C143" s="255"/>
      <c r="D143" s="255"/>
      <c r="E143" s="255"/>
      <c r="F143" s="255"/>
      <c r="G143" s="255"/>
      <c r="H143" s="255"/>
      <c r="I143" s="255"/>
      <c r="J143" s="349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</row>
    <row r="144" spans="1:29" ht="15" x14ac:dyDescent="0.25">
      <c r="A144" s="255"/>
      <c r="B144" s="255"/>
      <c r="C144" s="255"/>
      <c r="D144" s="255"/>
      <c r="E144" s="255"/>
      <c r="F144" s="255"/>
      <c r="G144" s="255"/>
      <c r="H144" s="255"/>
      <c r="I144" s="255"/>
      <c r="J144" s="349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</row>
    <row r="145" spans="1:29" ht="15" x14ac:dyDescent="0.25">
      <c r="A145" s="255"/>
      <c r="B145" s="255"/>
      <c r="C145" s="255"/>
      <c r="D145" s="255"/>
      <c r="E145" s="255"/>
      <c r="F145" s="255"/>
      <c r="G145" s="255"/>
      <c r="H145" s="255"/>
      <c r="I145" s="255"/>
      <c r="J145" s="349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</row>
    <row r="146" spans="1:29" ht="15" x14ac:dyDescent="0.25">
      <c r="A146" s="255"/>
      <c r="B146" s="255"/>
      <c r="C146" s="255"/>
      <c r="D146" s="255"/>
      <c r="E146" s="255"/>
      <c r="F146" s="255"/>
      <c r="G146" s="255"/>
      <c r="H146" s="255"/>
      <c r="I146" s="255"/>
      <c r="J146" s="349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</row>
    <row r="147" spans="1:29" ht="15" x14ac:dyDescent="0.25">
      <c r="A147" s="255"/>
      <c r="B147" s="255"/>
      <c r="C147" s="255"/>
      <c r="D147" s="255"/>
      <c r="E147" s="255"/>
      <c r="F147" s="255"/>
      <c r="G147" s="255"/>
      <c r="H147" s="255"/>
      <c r="I147" s="255"/>
      <c r="J147" s="349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</row>
    <row r="148" spans="1:29" ht="15" x14ac:dyDescent="0.25">
      <c r="A148" s="255"/>
      <c r="B148" s="255"/>
      <c r="C148" s="255"/>
      <c r="D148" s="255"/>
      <c r="E148" s="255"/>
      <c r="F148" s="255"/>
      <c r="G148" s="255"/>
      <c r="H148" s="255"/>
      <c r="I148" s="255"/>
      <c r="J148" s="349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</row>
    <row r="149" spans="1:29" ht="15" x14ac:dyDescent="0.25">
      <c r="A149" s="255"/>
      <c r="B149" s="255"/>
      <c r="C149" s="255"/>
      <c r="D149" s="255"/>
      <c r="E149" s="255"/>
      <c r="F149" s="255"/>
      <c r="G149" s="255"/>
      <c r="H149" s="255"/>
      <c r="I149" s="255"/>
      <c r="J149" s="349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</row>
    <row r="150" spans="1:29" ht="15" x14ac:dyDescent="0.25">
      <c r="A150" s="255"/>
      <c r="B150" s="255"/>
      <c r="C150" s="255"/>
      <c r="D150" s="255"/>
      <c r="E150" s="255"/>
      <c r="F150" s="255"/>
      <c r="G150" s="255"/>
      <c r="H150" s="255"/>
      <c r="I150" s="255"/>
      <c r="J150" s="349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</row>
    <row r="151" spans="1:29" ht="15" x14ac:dyDescent="0.25">
      <c r="A151" s="255"/>
      <c r="B151" s="255"/>
      <c r="C151" s="255"/>
      <c r="D151" s="255"/>
      <c r="E151" s="255"/>
      <c r="F151" s="255"/>
      <c r="G151" s="255"/>
      <c r="H151" s="255"/>
      <c r="I151" s="255"/>
      <c r="J151" s="349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</row>
    <row r="152" spans="1:29" ht="15" x14ac:dyDescent="0.25">
      <c r="A152" s="255"/>
      <c r="B152" s="255"/>
      <c r="C152" s="255"/>
      <c r="D152" s="255"/>
      <c r="E152" s="255"/>
      <c r="F152" s="255"/>
      <c r="G152" s="255"/>
      <c r="H152" s="255"/>
      <c r="I152" s="255"/>
      <c r="J152" s="349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</row>
    <row r="153" spans="1:29" ht="15" x14ac:dyDescent="0.25">
      <c r="A153" s="255"/>
      <c r="B153" s="255"/>
      <c r="C153" s="255"/>
      <c r="D153" s="255"/>
      <c r="E153" s="255"/>
      <c r="F153" s="255"/>
      <c r="G153" s="255"/>
      <c r="H153" s="255"/>
      <c r="I153" s="255"/>
      <c r="J153" s="349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</row>
    <row r="154" spans="1:29" ht="15" x14ac:dyDescent="0.25">
      <c r="A154" s="255"/>
      <c r="B154" s="255"/>
      <c r="C154" s="255"/>
      <c r="D154" s="255"/>
      <c r="E154" s="255"/>
      <c r="F154" s="255"/>
      <c r="G154" s="255"/>
      <c r="H154" s="255"/>
      <c r="I154" s="255"/>
      <c r="J154" s="349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</row>
    <row r="155" spans="1:29" ht="15" x14ac:dyDescent="0.25">
      <c r="A155" s="255"/>
      <c r="B155" s="255"/>
      <c r="C155" s="255"/>
      <c r="D155" s="255"/>
      <c r="E155" s="255"/>
      <c r="F155" s="255"/>
      <c r="G155" s="255"/>
      <c r="H155" s="255"/>
      <c r="I155" s="255"/>
      <c r="J155" s="349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</row>
    <row r="156" spans="1:29" ht="15" x14ac:dyDescent="0.25">
      <c r="A156" s="255"/>
      <c r="B156" s="255"/>
      <c r="C156" s="255"/>
      <c r="D156" s="255"/>
      <c r="E156" s="255"/>
      <c r="F156" s="255"/>
      <c r="G156" s="255"/>
      <c r="H156" s="255"/>
      <c r="I156" s="255"/>
      <c r="J156" s="349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</row>
    <row r="157" spans="1:29" ht="15" x14ac:dyDescent="0.25">
      <c r="A157" s="255"/>
      <c r="B157" s="255"/>
      <c r="C157" s="255"/>
      <c r="D157" s="255"/>
      <c r="E157" s="255"/>
      <c r="F157" s="255"/>
      <c r="G157" s="255"/>
      <c r="H157" s="255"/>
      <c r="I157" s="255"/>
      <c r="J157" s="349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</row>
    <row r="158" spans="1:29" ht="15" x14ac:dyDescent="0.25">
      <c r="A158" s="255"/>
      <c r="B158" s="255"/>
      <c r="C158" s="255"/>
      <c r="D158" s="255"/>
      <c r="E158" s="255"/>
      <c r="F158" s="255"/>
      <c r="G158" s="255"/>
      <c r="H158" s="255"/>
      <c r="I158" s="255"/>
      <c r="J158" s="349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</row>
    <row r="159" spans="1:29" ht="15" x14ac:dyDescent="0.25">
      <c r="A159" s="255"/>
      <c r="B159" s="255"/>
      <c r="C159" s="255"/>
      <c r="D159" s="255"/>
      <c r="E159" s="255"/>
      <c r="F159" s="255"/>
      <c r="G159" s="255"/>
      <c r="H159" s="255"/>
      <c r="I159" s="255"/>
      <c r="J159" s="349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</row>
    <row r="160" spans="1:29" ht="15" x14ac:dyDescent="0.25">
      <c r="A160" s="255"/>
      <c r="B160" s="255"/>
      <c r="C160" s="255"/>
      <c r="D160" s="255"/>
      <c r="E160" s="255"/>
      <c r="F160" s="255"/>
      <c r="G160" s="255"/>
      <c r="H160" s="255"/>
      <c r="I160" s="255"/>
      <c r="J160" s="349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</row>
    <row r="161" spans="1:29" ht="15" x14ac:dyDescent="0.25">
      <c r="A161" s="255"/>
      <c r="B161" s="255"/>
      <c r="C161" s="255"/>
      <c r="D161" s="255"/>
      <c r="E161" s="255"/>
      <c r="F161" s="255"/>
      <c r="G161" s="255"/>
      <c r="H161" s="255"/>
      <c r="I161" s="255"/>
      <c r="J161" s="349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</row>
    <row r="162" spans="1:29" ht="15" x14ac:dyDescent="0.25">
      <c r="A162" s="255"/>
      <c r="B162" s="255"/>
      <c r="C162" s="255"/>
      <c r="D162" s="255"/>
      <c r="E162" s="255"/>
      <c r="F162" s="255"/>
      <c r="G162" s="255"/>
      <c r="H162" s="255"/>
      <c r="I162" s="255"/>
      <c r="J162" s="349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</row>
    <row r="163" spans="1:29" ht="15" x14ac:dyDescent="0.25">
      <c r="A163" s="255"/>
      <c r="B163" s="255"/>
      <c r="C163" s="255"/>
      <c r="D163" s="255"/>
      <c r="E163" s="255"/>
      <c r="F163" s="255"/>
      <c r="G163" s="255"/>
      <c r="H163" s="255"/>
      <c r="I163" s="255"/>
      <c r="J163" s="349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</row>
    <row r="164" spans="1:29" ht="15" x14ac:dyDescent="0.25">
      <c r="A164" s="255"/>
      <c r="B164" s="255"/>
      <c r="C164" s="255"/>
      <c r="D164" s="255"/>
      <c r="E164" s="255"/>
      <c r="F164" s="255"/>
      <c r="G164" s="255"/>
      <c r="H164" s="255"/>
      <c r="I164" s="255"/>
      <c r="J164" s="349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</row>
    <row r="165" spans="1:29" ht="15" x14ac:dyDescent="0.25">
      <c r="A165" s="255"/>
      <c r="B165" s="255"/>
      <c r="C165" s="255"/>
      <c r="D165" s="255"/>
      <c r="E165" s="255"/>
      <c r="F165" s="255"/>
      <c r="G165" s="255"/>
      <c r="H165" s="255"/>
      <c r="I165" s="255"/>
      <c r="J165" s="349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55"/>
      <c r="AC165" s="255"/>
    </row>
    <row r="166" spans="1:29" ht="15" x14ac:dyDescent="0.25">
      <c r="A166" s="255"/>
      <c r="B166" s="255"/>
      <c r="C166" s="255"/>
      <c r="D166" s="255"/>
      <c r="E166" s="255"/>
      <c r="F166" s="255"/>
      <c r="G166" s="255"/>
      <c r="H166" s="255"/>
      <c r="I166" s="255"/>
      <c r="J166" s="349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</row>
    <row r="167" spans="1:29" ht="15" x14ac:dyDescent="0.25">
      <c r="A167" s="255"/>
      <c r="B167" s="255"/>
      <c r="C167" s="255"/>
      <c r="D167" s="255"/>
      <c r="E167" s="255"/>
      <c r="F167" s="255"/>
      <c r="G167" s="255"/>
      <c r="H167" s="255"/>
      <c r="I167" s="255"/>
      <c r="J167" s="349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</row>
    <row r="168" spans="1:29" ht="15" x14ac:dyDescent="0.25">
      <c r="A168" s="255"/>
      <c r="B168" s="255"/>
      <c r="C168" s="255"/>
      <c r="D168" s="255"/>
      <c r="E168" s="255"/>
      <c r="F168" s="255"/>
      <c r="G168" s="255"/>
      <c r="H168" s="255"/>
      <c r="I168" s="255"/>
      <c r="J168" s="349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</row>
    <row r="169" spans="1:29" ht="15" x14ac:dyDescent="0.25">
      <c r="A169" s="255"/>
      <c r="B169" s="255"/>
      <c r="C169" s="255"/>
      <c r="D169" s="255"/>
      <c r="E169" s="255"/>
      <c r="F169" s="255"/>
      <c r="G169" s="255"/>
      <c r="H169" s="255"/>
      <c r="I169" s="255"/>
      <c r="J169" s="349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</row>
    <row r="170" spans="1:29" ht="15" x14ac:dyDescent="0.25">
      <c r="A170" s="255"/>
      <c r="B170" s="255"/>
      <c r="C170" s="255"/>
      <c r="D170" s="255"/>
      <c r="E170" s="255"/>
      <c r="F170" s="255"/>
      <c r="G170" s="255"/>
      <c r="H170" s="255"/>
      <c r="I170" s="255"/>
      <c r="J170" s="349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</row>
    <row r="171" spans="1:29" ht="15" x14ac:dyDescent="0.25">
      <c r="A171" s="255"/>
      <c r="B171" s="255"/>
      <c r="C171" s="255"/>
      <c r="D171" s="255"/>
      <c r="E171" s="255"/>
      <c r="F171" s="255"/>
      <c r="G171" s="255"/>
      <c r="H171" s="255"/>
      <c r="I171" s="255"/>
      <c r="J171" s="349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</row>
    <row r="172" spans="1:29" ht="15" x14ac:dyDescent="0.25">
      <c r="A172" s="255"/>
      <c r="B172" s="255"/>
      <c r="C172" s="255"/>
      <c r="D172" s="255"/>
      <c r="E172" s="255"/>
      <c r="F172" s="255"/>
      <c r="G172" s="255"/>
      <c r="H172" s="255"/>
      <c r="I172" s="255"/>
      <c r="J172" s="349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</row>
    <row r="173" spans="1:29" ht="15" x14ac:dyDescent="0.25">
      <c r="A173" s="255"/>
      <c r="B173" s="255"/>
      <c r="C173" s="255"/>
      <c r="D173" s="255"/>
      <c r="E173" s="255"/>
      <c r="F173" s="255"/>
      <c r="G173" s="255"/>
      <c r="H173" s="255"/>
      <c r="I173" s="255"/>
      <c r="J173" s="349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  <c r="AA173" s="255"/>
      <c r="AB173" s="255"/>
      <c r="AC173" s="255"/>
    </row>
    <row r="174" spans="1:29" ht="15" x14ac:dyDescent="0.25">
      <c r="A174" s="255"/>
      <c r="B174" s="255"/>
      <c r="C174" s="255"/>
      <c r="D174" s="255"/>
      <c r="E174" s="255"/>
      <c r="F174" s="255"/>
      <c r="G174" s="255"/>
      <c r="H174" s="255"/>
      <c r="I174" s="255"/>
      <c r="J174" s="349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  <c r="AA174" s="255"/>
      <c r="AB174" s="255"/>
      <c r="AC174" s="255"/>
    </row>
    <row r="175" spans="1:29" ht="15" x14ac:dyDescent="0.25">
      <c r="A175" s="255"/>
      <c r="B175" s="255"/>
      <c r="C175" s="255"/>
      <c r="D175" s="255"/>
      <c r="E175" s="255"/>
      <c r="F175" s="255"/>
      <c r="G175" s="255"/>
      <c r="H175" s="255"/>
      <c r="I175" s="255"/>
      <c r="J175" s="349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</row>
    <row r="176" spans="1:29" ht="15" x14ac:dyDescent="0.25">
      <c r="A176" s="255"/>
      <c r="B176" s="255"/>
      <c r="C176" s="255"/>
      <c r="D176" s="255"/>
      <c r="E176" s="255"/>
      <c r="F176" s="255"/>
      <c r="G176" s="255"/>
      <c r="H176" s="255"/>
      <c r="I176" s="255"/>
      <c r="J176" s="349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  <c r="AA176" s="255"/>
      <c r="AB176" s="255"/>
      <c r="AC176" s="255"/>
    </row>
    <row r="177" spans="1:29" ht="15" x14ac:dyDescent="0.25">
      <c r="A177" s="255"/>
      <c r="B177" s="255"/>
      <c r="C177" s="255"/>
      <c r="D177" s="255"/>
      <c r="E177" s="255"/>
      <c r="F177" s="255"/>
      <c r="G177" s="255"/>
      <c r="H177" s="255"/>
      <c r="I177" s="255"/>
      <c r="J177" s="349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</row>
    <row r="178" spans="1:29" ht="15" x14ac:dyDescent="0.25">
      <c r="A178" s="255"/>
      <c r="B178" s="255"/>
      <c r="C178" s="255"/>
      <c r="D178" s="255"/>
      <c r="E178" s="255"/>
      <c r="F178" s="255"/>
      <c r="G178" s="255"/>
      <c r="H178" s="255"/>
      <c r="I178" s="255"/>
      <c r="J178" s="349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  <c r="AA178" s="255"/>
      <c r="AB178" s="255"/>
      <c r="AC178" s="255"/>
    </row>
    <row r="179" spans="1:29" ht="15" x14ac:dyDescent="0.25">
      <c r="A179" s="255"/>
      <c r="B179" s="255"/>
      <c r="C179" s="255"/>
      <c r="D179" s="255"/>
      <c r="E179" s="255"/>
      <c r="F179" s="255"/>
      <c r="G179" s="255"/>
      <c r="H179" s="255"/>
      <c r="I179" s="255"/>
      <c r="J179" s="349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  <c r="AA179" s="255"/>
      <c r="AB179" s="255"/>
      <c r="AC179" s="255"/>
    </row>
    <row r="180" spans="1:29" ht="15" x14ac:dyDescent="0.25">
      <c r="A180" s="255"/>
      <c r="B180" s="255"/>
      <c r="C180" s="255"/>
      <c r="D180" s="255"/>
      <c r="E180" s="255"/>
      <c r="F180" s="255"/>
      <c r="G180" s="255"/>
      <c r="H180" s="255"/>
      <c r="I180" s="255"/>
      <c r="J180" s="349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</row>
    <row r="181" spans="1:29" ht="15" x14ac:dyDescent="0.25">
      <c r="A181" s="255"/>
      <c r="B181" s="255"/>
      <c r="C181" s="255"/>
      <c r="D181" s="255"/>
      <c r="E181" s="255"/>
      <c r="F181" s="255"/>
      <c r="G181" s="255"/>
      <c r="H181" s="255"/>
      <c r="I181" s="255"/>
      <c r="J181" s="349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</row>
    <row r="182" spans="1:29" ht="15" x14ac:dyDescent="0.25">
      <c r="A182" s="255"/>
      <c r="B182" s="255"/>
      <c r="C182" s="255"/>
      <c r="D182" s="255"/>
      <c r="E182" s="255"/>
      <c r="F182" s="255"/>
      <c r="G182" s="255"/>
      <c r="H182" s="255"/>
      <c r="I182" s="255"/>
      <c r="J182" s="349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  <c r="AA182" s="255"/>
      <c r="AB182" s="255"/>
      <c r="AC182" s="255"/>
    </row>
    <row r="183" spans="1:29" ht="15" x14ac:dyDescent="0.25">
      <c r="A183" s="255"/>
      <c r="B183" s="255"/>
      <c r="C183" s="255"/>
      <c r="D183" s="255"/>
      <c r="E183" s="255"/>
      <c r="F183" s="255"/>
      <c r="G183" s="255"/>
      <c r="H183" s="255"/>
      <c r="I183" s="255"/>
      <c r="J183" s="349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</row>
    <row r="184" spans="1:29" ht="15" x14ac:dyDescent="0.25">
      <c r="A184" s="255"/>
      <c r="B184" s="255"/>
      <c r="C184" s="255"/>
      <c r="D184" s="255"/>
      <c r="E184" s="255"/>
      <c r="F184" s="255"/>
      <c r="G184" s="255"/>
      <c r="H184" s="255"/>
      <c r="I184" s="255"/>
      <c r="J184" s="349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  <c r="AA184" s="255"/>
      <c r="AB184" s="255"/>
      <c r="AC184" s="255"/>
    </row>
    <row r="185" spans="1:29" ht="15" x14ac:dyDescent="0.25">
      <c r="A185" s="255"/>
      <c r="B185" s="255"/>
      <c r="C185" s="255"/>
      <c r="D185" s="255"/>
      <c r="E185" s="255"/>
      <c r="F185" s="255"/>
      <c r="G185" s="255"/>
      <c r="H185" s="255"/>
      <c r="I185" s="255"/>
      <c r="J185" s="349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  <c r="AA185" s="255"/>
      <c r="AB185" s="255"/>
      <c r="AC185" s="255"/>
    </row>
    <row r="186" spans="1:29" ht="15" x14ac:dyDescent="0.25">
      <c r="A186" s="255"/>
      <c r="B186" s="255"/>
      <c r="C186" s="255"/>
      <c r="D186" s="255"/>
      <c r="E186" s="255"/>
      <c r="F186" s="255"/>
      <c r="G186" s="255"/>
      <c r="H186" s="255"/>
      <c r="I186" s="255"/>
      <c r="J186" s="349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  <c r="AA186" s="255"/>
      <c r="AB186" s="255"/>
      <c r="AC186" s="255"/>
    </row>
    <row r="187" spans="1:29" ht="15" x14ac:dyDescent="0.25">
      <c r="A187" s="255"/>
      <c r="B187" s="255"/>
      <c r="C187" s="255"/>
      <c r="D187" s="255"/>
      <c r="E187" s="255"/>
      <c r="F187" s="255"/>
      <c r="G187" s="255"/>
      <c r="H187" s="255"/>
      <c r="I187" s="255"/>
      <c r="J187" s="349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</row>
    <row r="188" spans="1:29" ht="15" x14ac:dyDescent="0.25">
      <c r="A188" s="255"/>
      <c r="B188" s="255"/>
      <c r="C188" s="255"/>
      <c r="D188" s="255"/>
      <c r="E188" s="255"/>
      <c r="F188" s="255"/>
      <c r="G188" s="255"/>
      <c r="H188" s="255"/>
      <c r="I188" s="255"/>
      <c r="J188" s="349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  <c r="AA188" s="255"/>
      <c r="AB188" s="255"/>
      <c r="AC188" s="255"/>
    </row>
    <row r="189" spans="1:29" ht="15" x14ac:dyDescent="0.25">
      <c r="A189" s="255"/>
      <c r="B189" s="255"/>
      <c r="C189" s="255"/>
      <c r="D189" s="255"/>
      <c r="E189" s="255"/>
      <c r="F189" s="255"/>
      <c r="G189" s="255"/>
      <c r="H189" s="255"/>
      <c r="I189" s="255"/>
      <c r="J189" s="349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</row>
    <row r="190" spans="1:29" ht="15" x14ac:dyDescent="0.25">
      <c r="A190" s="255"/>
      <c r="B190" s="255"/>
      <c r="C190" s="255"/>
      <c r="D190" s="255"/>
      <c r="E190" s="255"/>
      <c r="F190" s="255"/>
      <c r="G190" s="255"/>
      <c r="H190" s="255"/>
      <c r="I190" s="255"/>
      <c r="J190" s="349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  <c r="AA190" s="255"/>
      <c r="AB190" s="255"/>
      <c r="AC190" s="255"/>
    </row>
    <row r="191" spans="1:29" ht="15" x14ac:dyDescent="0.25">
      <c r="A191" s="255"/>
      <c r="B191" s="255"/>
      <c r="C191" s="255"/>
      <c r="D191" s="255"/>
      <c r="E191" s="255"/>
      <c r="F191" s="255"/>
      <c r="G191" s="255"/>
      <c r="H191" s="255"/>
      <c r="I191" s="255"/>
      <c r="J191" s="349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  <c r="AA191" s="255"/>
      <c r="AB191" s="255"/>
      <c r="AC191" s="255"/>
    </row>
    <row r="192" spans="1:29" ht="15" x14ac:dyDescent="0.25">
      <c r="A192" s="255"/>
      <c r="B192" s="255"/>
      <c r="C192" s="255"/>
      <c r="D192" s="255"/>
      <c r="E192" s="255"/>
      <c r="F192" s="255"/>
      <c r="G192" s="255"/>
      <c r="H192" s="255"/>
      <c r="I192" s="255"/>
      <c r="J192" s="349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</row>
    <row r="193" spans="1:29" ht="15" x14ac:dyDescent="0.25">
      <c r="A193" s="255"/>
      <c r="B193" s="255"/>
      <c r="C193" s="255"/>
      <c r="D193" s="255"/>
      <c r="E193" s="255"/>
      <c r="F193" s="255"/>
      <c r="G193" s="255"/>
      <c r="H193" s="255"/>
      <c r="I193" s="255"/>
      <c r="J193" s="349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  <c r="AA193" s="255"/>
      <c r="AB193" s="255"/>
      <c r="AC193" s="255"/>
    </row>
    <row r="194" spans="1:29" ht="15" x14ac:dyDescent="0.25">
      <c r="A194" s="255"/>
      <c r="B194" s="255"/>
      <c r="C194" s="255"/>
      <c r="D194" s="255"/>
      <c r="E194" s="255"/>
      <c r="F194" s="255"/>
      <c r="G194" s="255"/>
      <c r="H194" s="255"/>
      <c r="I194" s="255"/>
      <c r="J194" s="349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  <c r="AA194" s="255"/>
      <c r="AB194" s="255"/>
      <c r="AC194" s="255"/>
    </row>
    <row r="195" spans="1:29" ht="15" x14ac:dyDescent="0.25">
      <c r="A195" s="255"/>
      <c r="B195" s="255"/>
      <c r="C195" s="255"/>
      <c r="D195" s="255"/>
      <c r="E195" s="255"/>
      <c r="F195" s="255"/>
      <c r="G195" s="255"/>
      <c r="H195" s="255"/>
      <c r="I195" s="255"/>
      <c r="J195" s="349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  <c r="AA195" s="255"/>
      <c r="AB195" s="255"/>
      <c r="AC195" s="255"/>
    </row>
    <row r="196" spans="1:29" ht="15" x14ac:dyDescent="0.25">
      <c r="A196" s="255"/>
      <c r="B196" s="255"/>
      <c r="C196" s="255"/>
      <c r="D196" s="255"/>
      <c r="E196" s="255"/>
      <c r="F196" s="255"/>
      <c r="G196" s="255"/>
      <c r="H196" s="255"/>
      <c r="I196" s="255"/>
      <c r="J196" s="349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</row>
    <row r="197" spans="1:29" ht="15" x14ac:dyDescent="0.25">
      <c r="A197" s="255"/>
      <c r="B197" s="255"/>
      <c r="C197" s="255"/>
      <c r="D197" s="255"/>
      <c r="E197" s="255"/>
      <c r="F197" s="255"/>
      <c r="G197" s="255"/>
      <c r="H197" s="255"/>
      <c r="I197" s="255"/>
      <c r="J197" s="349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  <c r="AA197" s="255"/>
      <c r="AB197" s="255"/>
      <c r="AC197" s="255"/>
    </row>
    <row r="198" spans="1:29" ht="15" x14ac:dyDescent="0.25">
      <c r="A198" s="255"/>
      <c r="B198" s="255"/>
      <c r="C198" s="255"/>
      <c r="D198" s="255"/>
      <c r="E198" s="255"/>
      <c r="F198" s="255"/>
      <c r="G198" s="255"/>
      <c r="H198" s="255"/>
      <c r="I198" s="255"/>
      <c r="J198" s="349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</row>
    <row r="199" spans="1:29" ht="15" x14ac:dyDescent="0.25">
      <c r="A199" s="255"/>
      <c r="B199" s="255"/>
      <c r="C199" s="255"/>
      <c r="D199" s="255"/>
      <c r="E199" s="255"/>
      <c r="F199" s="255"/>
      <c r="G199" s="255"/>
      <c r="H199" s="255"/>
      <c r="I199" s="255"/>
      <c r="J199" s="349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</row>
    <row r="200" spans="1:29" ht="15" x14ac:dyDescent="0.25">
      <c r="A200" s="255"/>
      <c r="B200" s="255"/>
      <c r="C200" s="255"/>
      <c r="D200" s="255"/>
      <c r="E200" s="255"/>
      <c r="F200" s="255"/>
      <c r="G200" s="255"/>
      <c r="H200" s="255"/>
      <c r="I200" s="255"/>
      <c r="J200" s="349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</row>
    <row r="201" spans="1:29" ht="15" x14ac:dyDescent="0.25">
      <c r="A201" s="255"/>
      <c r="B201" s="255"/>
      <c r="C201" s="255"/>
      <c r="D201" s="255"/>
      <c r="E201" s="255"/>
      <c r="F201" s="255"/>
      <c r="G201" s="255"/>
      <c r="H201" s="255"/>
      <c r="I201" s="255"/>
      <c r="J201" s="349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</row>
    <row r="202" spans="1:29" ht="15" x14ac:dyDescent="0.25">
      <c r="A202" s="255"/>
      <c r="B202" s="255"/>
      <c r="C202" s="255"/>
      <c r="D202" s="255"/>
      <c r="E202" s="255"/>
      <c r="F202" s="255"/>
      <c r="G202" s="255"/>
      <c r="H202" s="255"/>
      <c r="I202" s="255"/>
      <c r="J202" s="349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  <c r="AA202" s="255"/>
      <c r="AB202" s="255"/>
      <c r="AC202" s="255"/>
    </row>
    <row r="203" spans="1:29" ht="15" x14ac:dyDescent="0.25">
      <c r="A203" s="255"/>
      <c r="B203" s="255"/>
      <c r="C203" s="255"/>
      <c r="D203" s="255"/>
      <c r="E203" s="255"/>
      <c r="F203" s="255"/>
      <c r="G203" s="255"/>
      <c r="H203" s="255"/>
      <c r="I203" s="255"/>
      <c r="J203" s="349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  <c r="AA203" s="255"/>
      <c r="AB203" s="255"/>
      <c r="AC203" s="255"/>
    </row>
    <row r="204" spans="1:29" ht="15" x14ac:dyDescent="0.25">
      <c r="A204" s="255"/>
      <c r="B204" s="255"/>
      <c r="C204" s="255"/>
      <c r="D204" s="255"/>
      <c r="E204" s="255"/>
      <c r="F204" s="255"/>
      <c r="G204" s="255"/>
      <c r="H204" s="255"/>
      <c r="I204" s="255"/>
      <c r="J204" s="349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  <c r="AA204" s="255"/>
      <c r="AB204" s="255"/>
      <c r="AC204" s="255"/>
    </row>
    <row r="205" spans="1:29" ht="15" x14ac:dyDescent="0.25">
      <c r="A205" s="255"/>
      <c r="B205" s="255"/>
      <c r="C205" s="255"/>
      <c r="D205" s="255"/>
      <c r="E205" s="255"/>
      <c r="F205" s="255"/>
      <c r="G205" s="255"/>
      <c r="H205" s="255"/>
      <c r="I205" s="255"/>
      <c r="J205" s="349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</row>
    <row r="206" spans="1:29" ht="15" x14ac:dyDescent="0.25">
      <c r="A206" s="255"/>
      <c r="B206" s="255"/>
      <c r="C206" s="255"/>
      <c r="D206" s="255"/>
      <c r="E206" s="255"/>
      <c r="F206" s="255"/>
      <c r="G206" s="255"/>
      <c r="H206" s="255"/>
      <c r="I206" s="255"/>
      <c r="J206" s="349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</row>
    <row r="207" spans="1:29" ht="15" x14ac:dyDescent="0.25">
      <c r="A207" s="255"/>
      <c r="B207" s="255"/>
      <c r="C207" s="255"/>
      <c r="D207" s="255"/>
      <c r="E207" s="255"/>
      <c r="F207" s="255"/>
      <c r="G207" s="255"/>
      <c r="H207" s="255"/>
      <c r="I207" s="255"/>
      <c r="J207" s="349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  <c r="AA207" s="255"/>
      <c r="AB207" s="255"/>
      <c r="AC207" s="255"/>
    </row>
    <row r="208" spans="1:29" ht="15" x14ac:dyDescent="0.25">
      <c r="A208" s="255"/>
      <c r="B208" s="255"/>
      <c r="C208" s="255"/>
      <c r="D208" s="255"/>
      <c r="E208" s="255"/>
      <c r="F208" s="255"/>
      <c r="G208" s="255"/>
      <c r="H208" s="255"/>
      <c r="I208" s="255"/>
      <c r="J208" s="349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</row>
    <row r="209" spans="1:29" ht="15" x14ac:dyDescent="0.25">
      <c r="A209" s="255"/>
      <c r="B209" s="255"/>
      <c r="C209" s="255"/>
      <c r="D209" s="255"/>
      <c r="E209" s="255"/>
      <c r="F209" s="255"/>
      <c r="G209" s="255"/>
      <c r="H209" s="255"/>
      <c r="I209" s="255"/>
      <c r="J209" s="349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  <c r="AA209" s="255"/>
      <c r="AB209" s="255"/>
      <c r="AC209" s="255"/>
    </row>
    <row r="210" spans="1:29" ht="15" x14ac:dyDescent="0.25">
      <c r="A210" s="255"/>
      <c r="B210" s="255"/>
      <c r="C210" s="255"/>
      <c r="D210" s="255"/>
      <c r="E210" s="255"/>
      <c r="F210" s="255"/>
      <c r="G210" s="255"/>
      <c r="H210" s="255"/>
      <c r="I210" s="255"/>
      <c r="J210" s="349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</row>
    <row r="211" spans="1:29" ht="15" x14ac:dyDescent="0.25">
      <c r="A211" s="255"/>
      <c r="B211" s="255"/>
      <c r="C211" s="255"/>
      <c r="D211" s="255"/>
      <c r="E211" s="255"/>
      <c r="F211" s="255"/>
      <c r="G211" s="255"/>
      <c r="H211" s="255"/>
      <c r="I211" s="255"/>
      <c r="J211" s="349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</row>
    <row r="212" spans="1:29" ht="15" x14ac:dyDescent="0.25">
      <c r="A212" s="255"/>
      <c r="B212" s="255"/>
      <c r="C212" s="255"/>
      <c r="D212" s="255"/>
      <c r="E212" s="255"/>
      <c r="F212" s="255"/>
      <c r="G212" s="255"/>
      <c r="H212" s="255"/>
      <c r="I212" s="255"/>
      <c r="J212" s="349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</row>
    <row r="213" spans="1:29" ht="15" x14ac:dyDescent="0.25">
      <c r="A213" s="255"/>
      <c r="B213" s="255"/>
      <c r="C213" s="255"/>
      <c r="D213" s="255"/>
      <c r="E213" s="255"/>
      <c r="F213" s="255"/>
      <c r="G213" s="255"/>
      <c r="H213" s="255"/>
      <c r="I213" s="255"/>
      <c r="J213" s="349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</row>
    <row r="214" spans="1:29" ht="15" x14ac:dyDescent="0.25">
      <c r="A214" s="255"/>
      <c r="B214" s="255"/>
      <c r="C214" s="255"/>
      <c r="D214" s="255"/>
      <c r="E214" s="255"/>
      <c r="F214" s="255"/>
      <c r="G214" s="255"/>
      <c r="H214" s="255"/>
      <c r="I214" s="255"/>
      <c r="J214" s="349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</row>
    <row r="215" spans="1:29" ht="15" x14ac:dyDescent="0.25">
      <c r="A215" s="255"/>
      <c r="B215" s="255"/>
      <c r="C215" s="255"/>
      <c r="D215" s="255"/>
      <c r="E215" s="255"/>
      <c r="F215" s="255"/>
      <c r="G215" s="255"/>
      <c r="H215" s="255"/>
      <c r="I215" s="255"/>
      <c r="J215" s="349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</row>
    <row r="216" spans="1:29" ht="15" x14ac:dyDescent="0.25">
      <c r="A216" s="255"/>
      <c r="B216" s="255"/>
      <c r="C216" s="255"/>
      <c r="D216" s="255"/>
      <c r="E216" s="255"/>
      <c r="F216" s="255"/>
      <c r="G216" s="255"/>
      <c r="H216" s="255"/>
      <c r="I216" s="255"/>
      <c r="J216" s="349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</row>
    <row r="217" spans="1:29" ht="15" x14ac:dyDescent="0.25">
      <c r="A217" s="255"/>
      <c r="B217" s="255"/>
      <c r="C217" s="255"/>
      <c r="D217" s="255"/>
      <c r="E217" s="255"/>
      <c r="F217" s="255"/>
      <c r="G217" s="255"/>
      <c r="H217" s="255"/>
      <c r="I217" s="255"/>
      <c r="J217" s="349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</row>
    <row r="218" spans="1:29" ht="15" x14ac:dyDescent="0.25">
      <c r="A218" s="255"/>
      <c r="B218" s="255"/>
      <c r="C218" s="255"/>
      <c r="D218" s="255"/>
      <c r="E218" s="255"/>
      <c r="F218" s="255"/>
      <c r="G218" s="255"/>
      <c r="H218" s="255"/>
      <c r="I218" s="255"/>
      <c r="J218" s="349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</row>
    <row r="219" spans="1:29" ht="15" x14ac:dyDescent="0.25">
      <c r="A219" s="255"/>
      <c r="B219" s="255"/>
      <c r="C219" s="255"/>
      <c r="D219" s="255"/>
      <c r="E219" s="255"/>
      <c r="F219" s="255"/>
      <c r="G219" s="255"/>
      <c r="H219" s="255"/>
      <c r="I219" s="255"/>
      <c r="J219" s="349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</row>
    <row r="220" spans="1:29" ht="15" x14ac:dyDescent="0.25">
      <c r="A220" s="255"/>
      <c r="B220" s="255"/>
      <c r="C220" s="255"/>
      <c r="D220" s="255"/>
      <c r="E220" s="255"/>
      <c r="F220" s="255"/>
      <c r="G220" s="255"/>
      <c r="H220" s="255"/>
      <c r="I220" s="255"/>
      <c r="J220" s="349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</row>
    <row r="221" spans="1:29" ht="15" x14ac:dyDescent="0.25">
      <c r="A221" s="255"/>
      <c r="B221" s="255"/>
      <c r="C221" s="255"/>
      <c r="D221" s="255"/>
      <c r="E221" s="255"/>
      <c r="F221" s="255"/>
      <c r="G221" s="255"/>
      <c r="H221" s="255"/>
      <c r="I221" s="255"/>
      <c r="J221" s="349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</row>
    <row r="222" spans="1:29" ht="15" x14ac:dyDescent="0.25">
      <c r="A222" s="255"/>
      <c r="B222" s="255"/>
      <c r="C222" s="255"/>
      <c r="D222" s="255"/>
      <c r="E222" s="255"/>
      <c r="F222" s="255"/>
      <c r="G222" s="255"/>
      <c r="H222" s="255"/>
      <c r="I222" s="255"/>
      <c r="J222" s="349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  <c r="AA222" s="255"/>
      <c r="AB222" s="255"/>
      <c r="AC222" s="255"/>
    </row>
    <row r="223" spans="1:29" ht="15" x14ac:dyDescent="0.25">
      <c r="A223" s="255"/>
      <c r="B223" s="255"/>
      <c r="C223" s="255"/>
      <c r="D223" s="255"/>
      <c r="E223" s="255"/>
      <c r="F223" s="255"/>
      <c r="G223" s="255"/>
      <c r="H223" s="255"/>
      <c r="I223" s="255"/>
      <c r="J223" s="349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</row>
    <row r="224" spans="1:29" ht="15" x14ac:dyDescent="0.25">
      <c r="A224" s="255"/>
      <c r="B224" s="255"/>
      <c r="C224" s="255"/>
      <c r="D224" s="255"/>
      <c r="E224" s="255"/>
      <c r="F224" s="255"/>
      <c r="G224" s="255"/>
      <c r="H224" s="255"/>
      <c r="I224" s="255"/>
      <c r="J224" s="349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</row>
    <row r="225" spans="1:29" ht="15" x14ac:dyDescent="0.25">
      <c r="A225" s="255"/>
      <c r="B225" s="255"/>
      <c r="C225" s="255"/>
      <c r="D225" s="255"/>
      <c r="E225" s="255"/>
      <c r="F225" s="255"/>
      <c r="G225" s="255"/>
      <c r="H225" s="255"/>
      <c r="I225" s="255"/>
      <c r="J225" s="349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</row>
    <row r="226" spans="1:29" ht="15" x14ac:dyDescent="0.25">
      <c r="A226" s="255"/>
      <c r="B226" s="255"/>
      <c r="C226" s="255"/>
      <c r="D226" s="255"/>
      <c r="E226" s="255"/>
      <c r="F226" s="255"/>
      <c r="G226" s="255"/>
      <c r="H226" s="255"/>
      <c r="I226" s="255"/>
      <c r="J226" s="349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  <c r="AA226" s="255"/>
      <c r="AB226" s="255"/>
      <c r="AC226" s="255"/>
    </row>
    <row r="227" spans="1:29" ht="15" x14ac:dyDescent="0.25">
      <c r="A227" s="255"/>
      <c r="B227" s="255"/>
      <c r="C227" s="255"/>
      <c r="D227" s="255"/>
      <c r="E227" s="255"/>
      <c r="F227" s="255"/>
      <c r="G227" s="255"/>
      <c r="H227" s="255"/>
      <c r="I227" s="255"/>
      <c r="J227" s="349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  <c r="AA227" s="255"/>
      <c r="AB227" s="255"/>
      <c r="AC227" s="255"/>
    </row>
    <row r="228" spans="1:29" ht="15" x14ac:dyDescent="0.25">
      <c r="A228" s="255"/>
      <c r="B228" s="255"/>
      <c r="C228" s="255"/>
      <c r="D228" s="255"/>
      <c r="E228" s="255"/>
      <c r="F228" s="255"/>
      <c r="G228" s="255"/>
      <c r="H228" s="255"/>
      <c r="I228" s="255"/>
      <c r="J228" s="349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  <c r="AA228" s="255"/>
      <c r="AB228" s="255"/>
      <c r="AC228" s="255"/>
    </row>
    <row r="229" spans="1:29" ht="15" x14ac:dyDescent="0.25">
      <c r="A229" s="255"/>
      <c r="B229" s="255"/>
      <c r="C229" s="255"/>
      <c r="D229" s="255"/>
      <c r="E229" s="255"/>
      <c r="F229" s="255"/>
      <c r="G229" s="255"/>
      <c r="H229" s="255"/>
      <c r="I229" s="255"/>
      <c r="J229" s="349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  <c r="AA229" s="255"/>
      <c r="AB229" s="255"/>
      <c r="AC229" s="255"/>
    </row>
    <row r="230" spans="1:29" ht="15" x14ac:dyDescent="0.25">
      <c r="A230" s="255"/>
      <c r="B230" s="255"/>
      <c r="C230" s="255"/>
      <c r="D230" s="255"/>
      <c r="E230" s="255"/>
      <c r="F230" s="255"/>
      <c r="G230" s="255"/>
      <c r="H230" s="255"/>
      <c r="I230" s="255"/>
      <c r="J230" s="349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  <c r="AA230" s="255"/>
      <c r="AB230" s="255"/>
      <c r="AC230" s="255"/>
    </row>
    <row r="231" spans="1:29" ht="15" x14ac:dyDescent="0.25">
      <c r="A231" s="255"/>
      <c r="B231" s="255"/>
      <c r="C231" s="255"/>
      <c r="D231" s="255"/>
      <c r="E231" s="255"/>
      <c r="F231" s="255"/>
      <c r="G231" s="255"/>
      <c r="H231" s="255"/>
      <c r="I231" s="255"/>
      <c r="J231" s="349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  <c r="AA231" s="255"/>
      <c r="AB231" s="255"/>
      <c r="AC231" s="255"/>
    </row>
    <row r="232" spans="1:29" ht="15" x14ac:dyDescent="0.25">
      <c r="A232" s="255"/>
      <c r="B232" s="255"/>
      <c r="C232" s="255"/>
      <c r="D232" s="255"/>
      <c r="E232" s="255"/>
      <c r="F232" s="255"/>
      <c r="G232" s="255"/>
      <c r="H232" s="255"/>
      <c r="I232" s="255"/>
      <c r="J232" s="349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  <c r="AA232" s="255"/>
      <c r="AB232" s="255"/>
      <c r="AC232" s="255"/>
    </row>
    <row r="233" spans="1:29" ht="15" x14ac:dyDescent="0.25">
      <c r="A233" s="255"/>
      <c r="B233" s="255"/>
      <c r="C233" s="255"/>
      <c r="D233" s="255"/>
      <c r="E233" s="255"/>
      <c r="F233" s="255"/>
      <c r="G233" s="255"/>
      <c r="H233" s="255"/>
      <c r="I233" s="255"/>
      <c r="J233" s="349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  <c r="AA233" s="255"/>
      <c r="AB233" s="255"/>
      <c r="AC233" s="255"/>
    </row>
    <row r="234" spans="1:29" ht="15" x14ac:dyDescent="0.25">
      <c r="A234" s="255"/>
      <c r="B234" s="255"/>
      <c r="C234" s="255"/>
      <c r="D234" s="255"/>
      <c r="E234" s="255"/>
      <c r="F234" s="255"/>
      <c r="G234" s="255"/>
      <c r="H234" s="255"/>
      <c r="I234" s="255"/>
      <c r="J234" s="349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5"/>
    </row>
    <row r="235" spans="1:29" ht="15" x14ac:dyDescent="0.25">
      <c r="A235" s="255"/>
      <c r="B235" s="255"/>
      <c r="C235" s="255"/>
      <c r="D235" s="255"/>
      <c r="E235" s="255"/>
      <c r="F235" s="255"/>
      <c r="G235" s="255"/>
      <c r="H235" s="255"/>
      <c r="I235" s="255"/>
      <c r="J235" s="349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</row>
    <row r="236" spans="1:29" ht="15" x14ac:dyDescent="0.25">
      <c r="A236" s="255"/>
      <c r="B236" s="255"/>
      <c r="C236" s="255"/>
      <c r="D236" s="255"/>
      <c r="E236" s="255"/>
      <c r="F236" s="255"/>
      <c r="G236" s="255"/>
      <c r="H236" s="255"/>
      <c r="I236" s="255"/>
      <c r="J236" s="349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  <c r="AA236" s="255"/>
      <c r="AB236" s="255"/>
      <c r="AC236" s="255"/>
    </row>
    <row r="237" spans="1:29" ht="15" x14ac:dyDescent="0.25">
      <c r="A237" s="255"/>
      <c r="B237" s="255"/>
      <c r="C237" s="255"/>
      <c r="D237" s="255"/>
      <c r="E237" s="255"/>
      <c r="F237" s="255"/>
      <c r="G237" s="255"/>
      <c r="H237" s="255"/>
      <c r="I237" s="255"/>
      <c r="J237" s="349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  <c r="AA237" s="255"/>
      <c r="AB237" s="255"/>
      <c r="AC237" s="255"/>
    </row>
    <row r="238" spans="1:29" ht="15" x14ac:dyDescent="0.25">
      <c r="A238" s="255"/>
      <c r="B238" s="255"/>
      <c r="C238" s="255"/>
      <c r="D238" s="255"/>
      <c r="E238" s="255"/>
      <c r="F238" s="255"/>
      <c r="G238" s="255"/>
      <c r="H238" s="255"/>
      <c r="I238" s="255"/>
      <c r="J238" s="349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</row>
    <row r="239" spans="1:29" ht="15" x14ac:dyDescent="0.25">
      <c r="A239" s="255"/>
      <c r="B239" s="255"/>
      <c r="C239" s="255"/>
      <c r="D239" s="255"/>
      <c r="E239" s="255"/>
      <c r="F239" s="255"/>
      <c r="G239" s="255"/>
      <c r="H239" s="255"/>
      <c r="I239" s="255"/>
      <c r="J239" s="349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</row>
    <row r="240" spans="1:29" ht="15" x14ac:dyDescent="0.25">
      <c r="A240" s="255"/>
      <c r="B240" s="255"/>
      <c r="C240" s="255"/>
      <c r="D240" s="255"/>
      <c r="E240" s="255"/>
      <c r="F240" s="255"/>
      <c r="G240" s="255"/>
      <c r="H240" s="255"/>
      <c r="I240" s="255"/>
      <c r="J240" s="349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</row>
    <row r="241" spans="1:29" ht="15" x14ac:dyDescent="0.25">
      <c r="A241" s="255"/>
      <c r="B241" s="255"/>
      <c r="C241" s="255"/>
      <c r="D241" s="255"/>
      <c r="E241" s="255"/>
      <c r="F241" s="255"/>
      <c r="G241" s="255"/>
      <c r="H241" s="255"/>
      <c r="I241" s="255"/>
      <c r="J241" s="349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</row>
    <row r="242" spans="1:29" ht="15" x14ac:dyDescent="0.25">
      <c r="A242" s="255"/>
      <c r="B242" s="255"/>
      <c r="C242" s="255"/>
      <c r="D242" s="255"/>
      <c r="E242" s="255"/>
      <c r="F242" s="255"/>
      <c r="G242" s="255"/>
      <c r="H242" s="255"/>
      <c r="I242" s="255"/>
      <c r="J242" s="349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  <c r="AA242" s="255"/>
      <c r="AB242" s="255"/>
      <c r="AC242" s="255"/>
    </row>
    <row r="243" spans="1:29" ht="15" x14ac:dyDescent="0.25">
      <c r="A243" s="255"/>
      <c r="B243" s="255"/>
      <c r="C243" s="255"/>
      <c r="D243" s="255"/>
      <c r="E243" s="255"/>
      <c r="F243" s="255"/>
      <c r="G243" s="255"/>
      <c r="H243" s="255"/>
      <c r="I243" s="255"/>
      <c r="J243" s="349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  <c r="AA243" s="255"/>
      <c r="AB243" s="255"/>
      <c r="AC243" s="255"/>
    </row>
    <row r="244" spans="1:29" ht="15" x14ac:dyDescent="0.25">
      <c r="A244" s="255"/>
      <c r="B244" s="255"/>
      <c r="C244" s="255"/>
      <c r="D244" s="255"/>
      <c r="E244" s="255"/>
      <c r="F244" s="255"/>
      <c r="G244" s="255"/>
      <c r="H244" s="255"/>
      <c r="I244" s="255"/>
      <c r="J244" s="349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</row>
    <row r="245" spans="1:29" ht="15" x14ac:dyDescent="0.25">
      <c r="A245" s="255"/>
      <c r="B245" s="255"/>
      <c r="C245" s="255"/>
      <c r="D245" s="255"/>
      <c r="E245" s="255"/>
      <c r="F245" s="255"/>
      <c r="G245" s="255"/>
      <c r="H245" s="255"/>
      <c r="I245" s="255"/>
      <c r="J245" s="349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</row>
    <row r="246" spans="1:29" ht="15" x14ac:dyDescent="0.25">
      <c r="A246" s="255"/>
      <c r="B246" s="255"/>
      <c r="C246" s="255"/>
      <c r="D246" s="255"/>
      <c r="E246" s="255"/>
      <c r="F246" s="255"/>
      <c r="G246" s="255"/>
      <c r="H246" s="255"/>
      <c r="I246" s="255"/>
      <c r="J246" s="349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  <c r="AA246" s="255"/>
      <c r="AB246" s="255"/>
      <c r="AC246" s="255"/>
    </row>
    <row r="247" spans="1:29" ht="15" x14ac:dyDescent="0.25">
      <c r="A247" s="255"/>
      <c r="B247" s="255"/>
      <c r="C247" s="255"/>
      <c r="D247" s="255"/>
      <c r="E247" s="255"/>
      <c r="F247" s="255"/>
      <c r="G247" s="255"/>
      <c r="H247" s="255"/>
      <c r="I247" s="255"/>
      <c r="J247" s="349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</row>
    <row r="248" spans="1:29" ht="15" x14ac:dyDescent="0.25">
      <c r="A248" s="255"/>
      <c r="B248" s="255"/>
      <c r="C248" s="255"/>
      <c r="D248" s="255"/>
      <c r="E248" s="255"/>
      <c r="F248" s="255"/>
      <c r="G248" s="255"/>
      <c r="H248" s="255"/>
      <c r="I248" s="255"/>
      <c r="J248" s="349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  <c r="AA248" s="255"/>
      <c r="AB248" s="255"/>
      <c r="AC248" s="255"/>
    </row>
    <row r="249" spans="1:29" ht="15" x14ac:dyDescent="0.25">
      <c r="A249" s="255"/>
      <c r="B249" s="255"/>
      <c r="C249" s="255"/>
      <c r="D249" s="255"/>
      <c r="E249" s="255"/>
      <c r="F249" s="255"/>
      <c r="G249" s="255"/>
      <c r="H249" s="255"/>
      <c r="I249" s="255"/>
      <c r="J249" s="349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</row>
    <row r="250" spans="1:29" ht="15" x14ac:dyDescent="0.25">
      <c r="A250" s="255"/>
      <c r="B250" s="255"/>
      <c r="C250" s="255"/>
      <c r="D250" s="255"/>
      <c r="E250" s="255"/>
      <c r="F250" s="255"/>
      <c r="G250" s="255"/>
      <c r="H250" s="255"/>
      <c r="I250" s="255"/>
      <c r="J250" s="349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</row>
    <row r="251" spans="1:29" ht="15" x14ac:dyDescent="0.25">
      <c r="A251" s="255"/>
      <c r="B251" s="255"/>
      <c r="C251" s="255"/>
      <c r="D251" s="255"/>
      <c r="E251" s="255"/>
      <c r="F251" s="255"/>
      <c r="G251" s="255"/>
      <c r="H251" s="255"/>
      <c r="I251" s="255"/>
      <c r="J251" s="349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</row>
    <row r="252" spans="1:29" ht="15" x14ac:dyDescent="0.25">
      <c r="A252" s="255"/>
      <c r="B252" s="255"/>
      <c r="C252" s="255"/>
      <c r="D252" s="255"/>
      <c r="E252" s="255"/>
      <c r="F252" s="255"/>
      <c r="G252" s="255"/>
      <c r="H252" s="255"/>
      <c r="I252" s="255"/>
      <c r="J252" s="349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</row>
  </sheetData>
  <mergeCells count="39">
    <mergeCell ref="B54:C54"/>
    <mergeCell ref="B55:C55"/>
    <mergeCell ref="A41:A46"/>
    <mergeCell ref="L41:L46"/>
    <mergeCell ref="M41:M46"/>
    <mergeCell ref="A47:M47"/>
    <mergeCell ref="A48:A52"/>
    <mergeCell ref="L48:L52"/>
    <mergeCell ref="M48:M52"/>
    <mergeCell ref="A32:A39"/>
    <mergeCell ref="J32:J33"/>
    <mergeCell ref="K32:K33"/>
    <mergeCell ref="L32:L39"/>
    <mergeCell ref="M32:M39"/>
    <mergeCell ref="A24:M24"/>
    <mergeCell ref="A25:A30"/>
    <mergeCell ref="L25:L30"/>
    <mergeCell ref="M25:M30"/>
    <mergeCell ref="A31:M31"/>
    <mergeCell ref="A22:A23"/>
    <mergeCell ref="J22:J23"/>
    <mergeCell ref="K22:K23"/>
    <mergeCell ref="L22:L23"/>
    <mergeCell ref="M22:M23"/>
    <mergeCell ref="A16:M16"/>
    <mergeCell ref="A17:A20"/>
    <mergeCell ref="L17:L20"/>
    <mergeCell ref="M17:M20"/>
    <mergeCell ref="A21:M21"/>
    <mergeCell ref="A11:M11"/>
    <mergeCell ref="N11:R11"/>
    <mergeCell ref="A12:A15"/>
    <mergeCell ref="L12:L15"/>
    <mergeCell ref="M12:M15"/>
    <mergeCell ref="A3:M3"/>
    <mergeCell ref="O3:R3"/>
    <mergeCell ref="A5:A10"/>
    <mergeCell ref="L5:L10"/>
    <mergeCell ref="M5:M10"/>
  </mergeCells>
  <pageMargins left="0.25" right="0.25" top="0.75" bottom="0.75" header="0.511811023622047" footer="0.511811023622047"/>
  <pageSetup paperSize="9" fitToHeight="0" orientation="landscape" horizontalDpi="300" verticalDpi="30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8"/>
  <sheetViews>
    <sheetView topLeftCell="A46" zoomScaleNormal="100" workbookViewId="0">
      <selection activeCell="L18" sqref="L18:L32"/>
    </sheetView>
  </sheetViews>
  <sheetFormatPr defaultColWidth="12.5703125" defaultRowHeight="12.75" x14ac:dyDescent="0.2"/>
  <cols>
    <col min="1" max="1" width="10.85546875" style="1" customWidth="1"/>
    <col min="2" max="2" width="21" style="1" customWidth="1"/>
    <col min="3" max="3" width="28.7109375" style="1" customWidth="1"/>
    <col min="4" max="4" width="10.140625" style="1" customWidth="1"/>
    <col min="5" max="5" width="10.28515625" style="1" customWidth="1"/>
    <col min="6" max="6" width="20.140625" style="1" customWidth="1"/>
    <col min="7" max="7" width="25.5703125" style="1" hidden="1" customWidth="1"/>
    <col min="8" max="8" width="14.42578125" style="1" customWidth="1"/>
    <col min="9" max="9" width="11.140625" style="1" customWidth="1"/>
    <col min="10" max="10" width="11.7109375" style="1" customWidth="1"/>
    <col min="11" max="11" width="12.28515625" style="1" customWidth="1"/>
    <col min="12" max="12" width="13" style="1" customWidth="1"/>
    <col min="13" max="13" width="12.85546875" style="1" customWidth="1"/>
    <col min="14" max="28" width="8.5703125" style="1" customWidth="1"/>
  </cols>
  <sheetData>
    <row r="1" spans="1:28" x14ac:dyDescent="0.2">
      <c r="A1" s="2" t="s">
        <v>490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" x14ac:dyDescent="0.2">
      <c r="A3" s="562"/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350"/>
      <c r="O3" s="544" t="s">
        <v>413</v>
      </c>
      <c r="P3" s="544"/>
      <c r="Q3" s="544"/>
      <c r="R3" s="544"/>
      <c r="S3" s="350"/>
      <c r="T3" s="350"/>
      <c r="U3" s="350"/>
      <c r="V3" s="350"/>
      <c r="W3" s="350"/>
      <c r="X3" s="350"/>
      <c r="Y3" s="350"/>
      <c r="Z3" s="350"/>
      <c r="AA3" s="350"/>
      <c r="AB3" s="350"/>
    </row>
    <row r="4" spans="1:28" ht="60" x14ac:dyDescent="0.2">
      <c r="A4" s="248" t="s">
        <v>344</v>
      </c>
      <c r="B4" s="248" t="s">
        <v>491</v>
      </c>
      <c r="C4" s="248" t="s">
        <v>492</v>
      </c>
      <c r="D4" s="229" t="s">
        <v>309</v>
      </c>
      <c r="E4" s="229" t="s">
        <v>348</v>
      </c>
      <c r="F4" s="229" t="s">
        <v>493</v>
      </c>
      <c r="G4" s="229" t="s">
        <v>350</v>
      </c>
      <c r="H4" s="229" t="s">
        <v>494</v>
      </c>
      <c r="I4" s="229" t="s">
        <v>495</v>
      </c>
      <c r="J4" s="351" t="s">
        <v>496</v>
      </c>
      <c r="K4" s="248" t="s">
        <v>497</v>
      </c>
      <c r="L4" s="248" t="s">
        <v>353</v>
      </c>
      <c r="M4" s="248" t="s">
        <v>498</v>
      </c>
      <c r="N4" s="352"/>
      <c r="O4" s="353" t="s">
        <v>420</v>
      </c>
      <c r="P4" s="354" t="s">
        <v>356</v>
      </c>
      <c r="Q4" s="354" t="s">
        <v>357</v>
      </c>
      <c r="R4" s="354" t="s">
        <v>358</v>
      </c>
      <c r="S4" s="350"/>
      <c r="T4" s="350"/>
      <c r="U4" s="350"/>
      <c r="V4" s="350"/>
      <c r="W4" s="350"/>
      <c r="X4" s="350"/>
      <c r="Y4" s="350"/>
      <c r="Z4" s="350"/>
      <c r="AA4" s="350"/>
      <c r="AB4" s="350"/>
    </row>
    <row r="5" spans="1:28" ht="90" x14ac:dyDescent="0.2">
      <c r="A5" s="535" t="s">
        <v>499</v>
      </c>
      <c r="B5" s="235" t="s">
        <v>500</v>
      </c>
      <c r="C5" s="235" t="s">
        <v>501</v>
      </c>
      <c r="D5" s="235" t="s">
        <v>502</v>
      </c>
      <c r="E5" s="235">
        <v>6</v>
      </c>
      <c r="F5" s="235" t="s">
        <v>503</v>
      </c>
      <c r="G5" s="235" t="s">
        <v>504</v>
      </c>
      <c r="H5" s="230">
        <v>1</v>
      </c>
      <c r="I5" s="246">
        <f>O5</f>
        <v>34.53</v>
      </c>
      <c r="J5" s="310">
        <f>(I5*H5)/E5</f>
        <v>5.7549999999999999</v>
      </c>
      <c r="K5" s="236">
        <f>J5*6</f>
        <v>34.53</v>
      </c>
      <c r="L5" s="537">
        <f>SUM(K5:K8)/6</f>
        <v>9.086666666666666</v>
      </c>
      <c r="M5" s="537">
        <f>L5*6</f>
        <v>54.519999999999996</v>
      </c>
      <c r="N5" s="352"/>
      <c r="O5" s="261">
        <v>34.53</v>
      </c>
      <c r="P5" s="268" t="s">
        <v>364</v>
      </c>
      <c r="Q5" s="268"/>
      <c r="R5" s="268"/>
      <c r="S5" s="350"/>
      <c r="T5" s="350"/>
      <c r="U5" s="350"/>
      <c r="V5" s="350"/>
      <c r="W5" s="350"/>
      <c r="X5" s="350"/>
      <c r="Y5" s="350"/>
      <c r="Z5" s="350"/>
      <c r="AA5" s="350"/>
      <c r="AB5" s="350"/>
    </row>
    <row r="6" spans="1:28" ht="60" x14ac:dyDescent="0.2">
      <c r="A6" s="535"/>
      <c r="B6" s="230" t="s">
        <v>505</v>
      </c>
      <c r="C6" s="230" t="s">
        <v>506</v>
      </c>
      <c r="D6" s="235" t="s">
        <v>502</v>
      </c>
      <c r="E6" s="230">
        <v>6</v>
      </c>
      <c r="F6" s="235" t="s">
        <v>503</v>
      </c>
      <c r="G6" s="230" t="s">
        <v>507</v>
      </c>
      <c r="H6" s="235">
        <v>1</v>
      </c>
      <c r="I6" s="246">
        <f>O6</f>
        <v>8.0500000000000007</v>
      </c>
      <c r="J6" s="310">
        <f>(I6*H6)/E6</f>
        <v>1.3416666666666668</v>
      </c>
      <c r="K6" s="236">
        <f>J6*6</f>
        <v>8.0500000000000007</v>
      </c>
      <c r="L6" s="537"/>
      <c r="M6" s="537"/>
      <c r="N6" s="352"/>
      <c r="O6" s="261">
        <v>8.0500000000000007</v>
      </c>
      <c r="P6" s="268" t="s">
        <v>364</v>
      </c>
      <c r="Q6" s="268"/>
      <c r="R6" s="268"/>
      <c r="S6" s="350"/>
      <c r="T6" s="350"/>
      <c r="U6" s="350"/>
      <c r="V6" s="350"/>
      <c r="W6" s="350"/>
      <c r="X6" s="350"/>
      <c r="Y6" s="350"/>
      <c r="Z6" s="350"/>
      <c r="AA6" s="350"/>
      <c r="AB6" s="350"/>
    </row>
    <row r="7" spans="1:28" ht="45" x14ac:dyDescent="0.2">
      <c r="A7" s="535"/>
      <c r="B7" s="230" t="s">
        <v>508</v>
      </c>
      <c r="C7" s="230" t="s">
        <v>509</v>
      </c>
      <c r="D7" s="235" t="s">
        <v>502</v>
      </c>
      <c r="E7" s="230">
        <v>6</v>
      </c>
      <c r="F7" s="230" t="s">
        <v>510</v>
      </c>
      <c r="G7" s="230" t="s">
        <v>511</v>
      </c>
      <c r="H7" s="235">
        <v>0</v>
      </c>
      <c r="I7" s="246">
        <f>O7</f>
        <v>15.79</v>
      </c>
      <c r="J7" s="310">
        <f>(I7*H7)/E7</f>
        <v>0</v>
      </c>
      <c r="K7" s="236">
        <f>J7*6</f>
        <v>0</v>
      </c>
      <c r="L7" s="537"/>
      <c r="M7" s="537"/>
      <c r="N7" s="352"/>
      <c r="O7" s="261">
        <v>15.79</v>
      </c>
      <c r="P7" s="268" t="s">
        <v>364</v>
      </c>
      <c r="Q7" s="268"/>
      <c r="R7" s="268"/>
      <c r="S7" s="350"/>
      <c r="T7" s="350"/>
      <c r="U7" s="350"/>
      <c r="V7" s="350"/>
      <c r="W7" s="350"/>
      <c r="X7" s="350"/>
      <c r="Y7" s="350"/>
      <c r="Z7" s="350"/>
      <c r="AA7" s="350"/>
      <c r="AB7" s="350"/>
    </row>
    <row r="8" spans="1:28" ht="60" x14ac:dyDescent="0.2">
      <c r="A8" s="535"/>
      <c r="B8" s="230" t="s">
        <v>512</v>
      </c>
      <c r="C8" s="230" t="s">
        <v>513</v>
      </c>
      <c r="D8" s="235" t="s">
        <v>502</v>
      </c>
      <c r="E8" s="230">
        <v>6</v>
      </c>
      <c r="F8" s="235" t="s">
        <v>514</v>
      </c>
      <c r="G8" s="230" t="s">
        <v>515</v>
      </c>
      <c r="H8" s="235">
        <v>1</v>
      </c>
      <c r="I8" s="246">
        <f>O8</f>
        <v>11.94</v>
      </c>
      <c r="J8" s="310">
        <f>(I8*H8)/E8</f>
        <v>1.99</v>
      </c>
      <c r="K8" s="236">
        <f>J8*6</f>
        <v>11.94</v>
      </c>
      <c r="L8" s="537"/>
      <c r="M8" s="537"/>
      <c r="N8" s="352"/>
      <c r="O8" s="261">
        <v>11.94</v>
      </c>
      <c r="P8" s="268" t="s">
        <v>364</v>
      </c>
      <c r="Q8" s="268"/>
      <c r="R8" s="268"/>
      <c r="S8" s="350"/>
      <c r="T8" s="350"/>
      <c r="U8" s="350"/>
      <c r="V8" s="350"/>
      <c r="W8" s="350"/>
      <c r="X8" s="350"/>
      <c r="Y8" s="350"/>
      <c r="Z8" s="350"/>
      <c r="AA8" s="350"/>
      <c r="AB8" s="350"/>
    </row>
    <row r="9" spans="1:28" ht="15" x14ac:dyDescent="0.2">
      <c r="A9" s="563"/>
      <c r="B9" s="563"/>
      <c r="C9" s="563"/>
      <c r="D9" s="563"/>
      <c r="E9" s="563"/>
      <c r="F9" s="563"/>
      <c r="G9" s="563"/>
      <c r="H9" s="563"/>
      <c r="I9" s="563"/>
      <c r="J9" s="563"/>
      <c r="K9" s="563"/>
      <c r="L9" s="563"/>
      <c r="M9" s="563"/>
      <c r="N9" s="352"/>
      <c r="O9" s="352"/>
      <c r="P9" s="352"/>
      <c r="Q9" s="352"/>
      <c r="R9" s="352"/>
      <c r="S9" s="350"/>
      <c r="T9" s="350"/>
      <c r="U9" s="350"/>
      <c r="V9" s="350"/>
      <c r="W9" s="350"/>
      <c r="X9" s="350"/>
      <c r="Y9" s="350"/>
      <c r="Z9" s="350"/>
      <c r="AA9" s="350"/>
      <c r="AB9" s="350"/>
    </row>
    <row r="10" spans="1:28" ht="90" x14ac:dyDescent="0.2">
      <c r="A10" s="229" t="s">
        <v>516</v>
      </c>
      <c r="B10" s="235" t="s">
        <v>500</v>
      </c>
      <c r="C10" s="235" t="s">
        <v>501</v>
      </c>
      <c r="D10" s="235" t="s">
        <v>502</v>
      </c>
      <c r="E10" s="235">
        <v>6</v>
      </c>
      <c r="F10" s="235" t="s">
        <v>503</v>
      </c>
      <c r="G10" s="235" t="s">
        <v>503</v>
      </c>
      <c r="H10" s="235">
        <v>1</v>
      </c>
      <c r="I10" s="246">
        <f>O10</f>
        <v>34.53</v>
      </c>
      <c r="J10" s="310">
        <f>(I10*H10)/E10</f>
        <v>5.7549999999999999</v>
      </c>
      <c r="K10" s="236">
        <f>J10*6</f>
        <v>34.53</v>
      </c>
      <c r="L10" s="283">
        <f>K10/6</f>
        <v>5.7549999999999999</v>
      </c>
      <c r="M10" s="283">
        <f>L10*6</f>
        <v>34.53</v>
      </c>
      <c r="N10" s="352"/>
      <c r="O10" s="261">
        <v>34.53</v>
      </c>
      <c r="P10" s="268" t="s">
        <v>364</v>
      </c>
      <c r="Q10" s="268"/>
      <c r="R10" s="268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</row>
    <row r="11" spans="1:28" ht="15" x14ac:dyDescent="0.2">
      <c r="A11" s="563"/>
      <c r="B11" s="563"/>
      <c r="C11" s="563"/>
      <c r="D11" s="563"/>
      <c r="E11" s="563"/>
      <c r="F11" s="563"/>
      <c r="G11" s="563"/>
      <c r="H11" s="563"/>
      <c r="I11" s="563"/>
      <c r="J11" s="563"/>
      <c r="K11" s="563"/>
      <c r="L11" s="563"/>
      <c r="M11" s="563"/>
      <c r="N11" s="352"/>
      <c r="O11" s="352"/>
      <c r="P11" s="352"/>
      <c r="Q11" s="352"/>
      <c r="R11" s="352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</row>
    <row r="12" spans="1:28" ht="60" x14ac:dyDescent="0.2">
      <c r="A12" s="535" t="s">
        <v>517</v>
      </c>
      <c r="B12" s="230" t="s">
        <v>505</v>
      </c>
      <c r="C12" s="230" t="s">
        <v>506</v>
      </c>
      <c r="D12" s="235" t="s">
        <v>502</v>
      </c>
      <c r="E12" s="230">
        <v>6</v>
      </c>
      <c r="F12" s="235" t="s">
        <v>503</v>
      </c>
      <c r="G12" s="230" t="s">
        <v>507</v>
      </c>
      <c r="H12" s="235">
        <v>1</v>
      </c>
      <c r="I12" s="245">
        <f>O12</f>
        <v>8.0500000000000007</v>
      </c>
      <c r="J12" s="310">
        <f>(I12*H12)/E12</f>
        <v>1.3416666666666668</v>
      </c>
      <c r="K12" s="236">
        <f>J12*6</f>
        <v>8.0500000000000007</v>
      </c>
      <c r="L12" s="537">
        <f>SUM(K12:K16)/6</f>
        <v>13.696666666666665</v>
      </c>
      <c r="M12" s="537">
        <f>L12*6</f>
        <v>82.179999999999993</v>
      </c>
      <c r="N12" s="352"/>
      <c r="O12" s="261">
        <v>8.0500000000000007</v>
      </c>
      <c r="P12" s="268" t="s">
        <v>364</v>
      </c>
      <c r="Q12" s="268"/>
      <c r="R12" s="268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</row>
    <row r="13" spans="1:28" ht="45" x14ac:dyDescent="0.2">
      <c r="A13" s="535"/>
      <c r="B13" s="230" t="s">
        <v>508</v>
      </c>
      <c r="C13" s="230" t="s">
        <v>509</v>
      </c>
      <c r="D13" s="235" t="s">
        <v>502</v>
      </c>
      <c r="E13" s="230">
        <v>6</v>
      </c>
      <c r="F13" s="230" t="s">
        <v>510</v>
      </c>
      <c r="G13" s="230" t="s">
        <v>511</v>
      </c>
      <c r="H13" s="235">
        <v>1</v>
      </c>
      <c r="I13" s="245">
        <f>O13</f>
        <v>15.79</v>
      </c>
      <c r="J13" s="310">
        <f>(I13*H13)/E13</f>
        <v>2.6316666666666664</v>
      </c>
      <c r="K13" s="236">
        <f>J13*6</f>
        <v>15.79</v>
      </c>
      <c r="L13" s="537"/>
      <c r="M13" s="537"/>
      <c r="N13" s="352"/>
      <c r="O13" s="261">
        <v>15.79</v>
      </c>
      <c r="P13" s="268" t="s">
        <v>364</v>
      </c>
      <c r="Q13" s="268"/>
      <c r="R13" s="268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</row>
    <row r="14" spans="1:28" ht="90" x14ac:dyDescent="0.2">
      <c r="A14" s="535"/>
      <c r="B14" s="230" t="s">
        <v>518</v>
      </c>
      <c r="C14" s="235" t="s">
        <v>519</v>
      </c>
      <c r="D14" s="235" t="s">
        <v>502</v>
      </c>
      <c r="E14" s="235">
        <v>6</v>
      </c>
      <c r="F14" s="235" t="s">
        <v>514</v>
      </c>
      <c r="G14" s="235" t="s">
        <v>520</v>
      </c>
      <c r="H14" s="230">
        <v>1</v>
      </c>
      <c r="I14" s="245">
        <f>O14</f>
        <v>19.809999999999999</v>
      </c>
      <c r="J14" s="310">
        <f>(I14*H14)/E14</f>
        <v>3.3016666666666663</v>
      </c>
      <c r="K14" s="236">
        <f>J14*6</f>
        <v>19.809999999999999</v>
      </c>
      <c r="L14" s="537"/>
      <c r="M14" s="537"/>
      <c r="N14" s="352"/>
      <c r="O14" s="261">
        <v>19.809999999999999</v>
      </c>
      <c r="P14" s="268" t="s">
        <v>364</v>
      </c>
      <c r="Q14" s="268"/>
      <c r="R14" s="268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</row>
    <row r="15" spans="1:28" ht="90" x14ac:dyDescent="0.2">
      <c r="A15" s="535"/>
      <c r="B15" s="230" t="s">
        <v>521</v>
      </c>
      <c r="C15" s="235" t="s">
        <v>501</v>
      </c>
      <c r="D15" s="235" t="s">
        <v>502</v>
      </c>
      <c r="E15" s="235">
        <v>6</v>
      </c>
      <c r="F15" s="235" t="s">
        <v>514</v>
      </c>
      <c r="G15" s="235" t="s">
        <v>522</v>
      </c>
      <c r="H15" s="235">
        <v>1</v>
      </c>
      <c r="I15" s="245">
        <f>O15</f>
        <v>18.559999999999999</v>
      </c>
      <c r="J15" s="310">
        <f>(I15*H15)/E15</f>
        <v>3.0933333333333333</v>
      </c>
      <c r="K15" s="236">
        <f>J15*6</f>
        <v>18.559999999999999</v>
      </c>
      <c r="L15" s="537"/>
      <c r="M15" s="537"/>
      <c r="N15" s="352"/>
      <c r="O15" s="261">
        <v>18.559999999999999</v>
      </c>
      <c r="P15" s="268" t="s">
        <v>364</v>
      </c>
      <c r="Q15" s="268"/>
      <c r="R15" s="268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</row>
    <row r="16" spans="1:28" ht="45" x14ac:dyDescent="0.2">
      <c r="A16" s="535"/>
      <c r="B16" s="235" t="s">
        <v>523</v>
      </c>
      <c r="C16" s="235" t="s">
        <v>524</v>
      </c>
      <c r="D16" s="235" t="s">
        <v>502</v>
      </c>
      <c r="E16" s="235">
        <v>6</v>
      </c>
      <c r="F16" s="235" t="s">
        <v>514</v>
      </c>
      <c r="G16" s="230" t="s">
        <v>525</v>
      </c>
      <c r="H16" s="230">
        <v>1</v>
      </c>
      <c r="I16" s="245">
        <f>O16</f>
        <v>19.97</v>
      </c>
      <c r="J16" s="310">
        <f>(I16*H16)/E16</f>
        <v>3.3283333333333331</v>
      </c>
      <c r="K16" s="236">
        <f>J16*6</f>
        <v>19.97</v>
      </c>
      <c r="L16" s="537"/>
      <c r="M16" s="537"/>
      <c r="N16" s="352"/>
      <c r="O16" s="261">
        <v>19.97</v>
      </c>
      <c r="P16" s="268" t="s">
        <v>364</v>
      </c>
      <c r="Q16" s="268"/>
      <c r="R16" s="268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</row>
    <row r="17" spans="1:28" ht="15" x14ac:dyDescent="0.2">
      <c r="A17" s="563"/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352"/>
      <c r="O17" s="352"/>
      <c r="P17" s="352"/>
      <c r="Q17" s="352"/>
      <c r="R17" s="352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</row>
    <row r="18" spans="1:28" ht="94.5" customHeight="1" x14ac:dyDescent="0.25">
      <c r="A18" s="535" t="s">
        <v>392</v>
      </c>
      <c r="B18" s="230" t="s">
        <v>526</v>
      </c>
      <c r="C18" s="230" t="s">
        <v>527</v>
      </c>
      <c r="D18" s="235" t="s">
        <v>502</v>
      </c>
      <c r="E18" s="230">
        <v>6</v>
      </c>
      <c r="F18" s="230" t="s">
        <v>528</v>
      </c>
      <c r="G18" s="355">
        <v>1</v>
      </c>
      <c r="H18" s="230">
        <v>1</v>
      </c>
      <c r="I18" s="246">
        <f t="shared" ref="I18:I32" si="0">O18</f>
        <v>88.246700000000004</v>
      </c>
      <c r="J18" s="309">
        <f t="shared" ref="J18:J32" si="1">(I18*H18)/E18</f>
        <v>14.707783333333333</v>
      </c>
      <c r="K18" s="236">
        <f t="shared" ref="K18:K32" si="2">J18*6</f>
        <v>88.246700000000004</v>
      </c>
      <c r="L18" s="537">
        <f>SUM(K18:K32)/6</f>
        <v>61.558199999999999</v>
      </c>
      <c r="M18" s="537">
        <f>L18*6</f>
        <v>369.3492</v>
      </c>
      <c r="N18" s="352"/>
      <c r="O18" s="261">
        <v>88.246700000000004</v>
      </c>
      <c r="P18" s="268">
        <v>87.4</v>
      </c>
      <c r="Q18" s="268">
        <v>98.44</v>
      </c>
      <c r="R18" s="268">
        <v>78.900000000000006</v>
      </c>
      <c r="S18" s="350"/>
      <c r="T18" s="350"/>
      <c r="U18" s="350"/>
      <c r="V18" s="350"/>
      <c r="W18" s="350"/>
      <c r="X18" s="350"/>
      <c r="Y18" s="350"/>
      <c r="Z18" s="350"/>
      <c r="AA18" s="350"/>
      <c r="AB18" s="350"/>
    </row>
    <row r="19" spans="1:28" ht="135" x14ac:dyDescent="0.25">
      <c r="A19" s="535"/>
      <c r="B19" s="230" t="s">
        <v>529</v>
      </c>
      <c r="C19" s="230" t="s">
        <v>530</v>
      </c>
      <c r="D19" s="230" t="s">
        <v>502</v>
      </c>
      <c r="E19" s="230">
        <v>36</v>
      </c>
      <c r="F19" s="230" t="s">
        <v>531</v>
      </c>
      <c r="G19" s="356">
        <v>0.5</v>
      </c>
      <c r="H19" s="230">
        <v>0.5</v>
      </c>
      <c r="I19" s="246">
        <f t="shared" si="0"/>
        <v>32.659999999999997</v>
      </c>
      <c r="J19" s="309">
        <f t="shared" si="1"/>
        <v>0.45361111111111108</v>
      </c>
      <c r="K19" s="236">
        <f t="shared" si="2"/>
        <v>2.7216666666666667</v>
      </c>
      <c r="L19" s="537"/>
      <c r="M19" s="537"/>
      <c r="N19" s="352"/>
      <c r="O19" s="261">
        <v>32.659999999999997</v>
      </c>
      <c r="P19" s="268" t="s">
        <v>364</v>
      </c>
      <c r="Q19" s="268" t="s">
        <v>532</v>
      </c>
      <c r="R19" s="268" t="s">
        <v>532</v>
      </c>
      <c r="S19" s="350"/>
      <c r="T19" s="350"/>
      <c r="U19" s="350"/>
      <c r="V19" s="350"/>
      <c r="W19" s="350"/>
      <c r="X19" s="350"/>
      <c r="Y19" s="350"/>
      <c r="Z19" s="350"/>
      <c r="AA19" s="350"/>
      <c r="AB19" s="350"/>
    </row>
    <row r="20" spans="1:28" ht="180" x14ac:dyDescent="0.25">
      <c r="A20" s="535"/>
      <c r="B20" s="230" t="s">
        <v>533</v>
      </c>
      <c r="C20" s="230" t="s">
        <v>534</v>
      </c>
      <c r="D20" s="235" t="s">
        <v>502</v>
      </c>
      <c r="E20" s="230">
        <v>6</v>
      </c>
      <c r="F20" s="230" t="s">
        <v>535</v>
      </c>
      <c r="G20" s="356">
        <v>0.5</v>
      </c>
      <c r="H20" s="235">
        <v>1</v>
      </c>
      <c r="I20" s="246">
        <f t="shared" si="0"/>
        <v>19.72</v>
      </c>
      <c r="J20" s="309">
        <f t="shared" si="1"/>
        <v>3.2866666666666666</v>
      </c>
      <c r="K20" s="236">
        <f t="shared" si="2"/>
        <v>19.72</v>
      </c>
      <c r="L20" s="537"/>
      <c r="M20" s="537"/>
      <c r="N20" s="352"/>
      <c r="O20" s="261">
        <v>19.72</v>
      </c>
      <c r="P20" s="268">
        <v>11.19</v>
      </c>
      <c r="Q20" s="268">
        <v>14.9</v>
      </c>
      <c r="R20" s="268">
        <v>15</v>
      </c>
      <c r="S20" s="350"/>
      <c r="T20" s="350"/>
      <c r="U20" s="350"/>
      <c r="V20" s="350"/>
      <c r="W20" s="350"/>
      <c r="X20" s="350"/>
      <c r="Y20" s="350"/>
      <c r="Z20" s="350"/>
      <c r="AA20" s="350"/>
      <c r="AB20" s="350"/>
    </row>
    <row r="21" spans="1:28" ht="105" x14ac:dyDescent="0.25">
      <c r="A21" s="535"/>
      <c r="B21" s="230" t="s">
        <v>536</v>
      </c>
      <c r="C21" s="230" t="s">
        <v>537</v>
      </c>
      <c r="D21" s="235" t="s">
        <v>502</v>
      </c>
      <c r="E21" s="230">
        <v>1</v>
      </c>
      <c r="F21" s="230" t="s">
        <v>535</v>
      </c>
      <c r="G21" s="356">
        <v>0.5</v>
      </c>
      <c r="H21" s="230">
        <v>1</v>
      </c>
      <c r="I21" s="246">
        <f t="shared" si="0"/>
        <v>22.52</v>
      </c>
      <c r="J21" s="309">
        <f t="shared" si="1"/>
        <v>22.52</v>
      </c>
      <c r="K21" s="236">
        <f t="shared" si="2"/>
        <v>135.12</v>
      </c>
      <c r="L21" s="537"/>
      <c r="M21" s="537"/>
      <c r="N21" s="352"/>
      <c r="O21" s="261">
        <v>22.52</v>
      </c>
      <c r="P21" s="268" t="s">
        <v>364</v>
      </c>
      <c r="Q21" s="268" t="s">
        <v>532</v>
      </c>
      <c r="R21" s="268" t="s">
        <v>532</v>
      </c>
      <c r="S21" s="350"/>
      <c r="T21" s="350"/>
      <c r="U21" s="350"/>
      <c r="V21" s="350"/>
      <c r="W21" s="350"/>
      <c r="X21" s="350"/>
      <c r="Y21" s="350"/>
      <c r="Z21" s="350"/>
      <c r="AA21" s="350"/>
      <c r="AB21" s="350"/>
    </row>
    <row r="22" spans="1:28" ht="225" x14ac:dyDescent="0.25">
      <c r="A22" s="535"/>
      <c r="B22" s="230" t="s">
        <v>538</v>
      </c>
      <c r="C22" s="235" t="s">
        <v>539</v>
      </c>
      <c r="D22" s="235" t="s">
        <v>502</v>
      </c>
      <c r="E22" s="235">
        <v>36</v>
      </c>
      <c r="F22" s="235" t="s">
        <v>540</v>
      </c>
      <c r="G22" s="356">
        <v>0.5</v>
      </c>
      <c r="H22" s="230">
        <v>0.5</v>
      </c>
      <c r="I22" s="246">
        <f t="shared" si="0"/>
        <v>52.57</v>
      </c>
      <c r="J22" s="309">
        <f t="shared" si="1"/>
        <v>0.73013888888888889</v>
      </c>
      <c r="K22" s="236">
        <f t="shared" si="2"/>
        <v>4.3808333333333334</v>
      </c>
      <c r="L22" s="537"/>
      <c r="M22" s="537"/>
      <c r="N22" s="352"/>
      <c r="O22" s="261">
        <v>52.57</v>
      </c>
      <c r="P22" s="268" t="s">
        <v>364</v>
      </c>
      <c r="Q22" s="268" t="s">
        <v>532</v>
      </c>
      <c r="R22" s="268" t="s">
        <v>532</v>
      </c>
      <c r="S22" s="350"/>
      <c r="T22" s="350"/>
      <c r="U22" s="350"/>
      <c r="V22" s="350"/>
      <c r="W22" s="350"/>
      <c r="X22" s="350"/>
      <c r="Y22" s="350"/>
      <c r="Z22" s="350"/>
      <c r="AA22" s="350"/>
      <c r="AB22" s="350"/>
    </row>
    <row r="23" spans="1:28" ht="75" x14ac:dyDescent="0.25">
      <c r="A23" s="535"/>
      <c r="B23" s="235" t="s">
        <v>541</v>
      </c>
      <c r="C23" s="235" t="s">
        <v>542</v>
      </c>
      <c r="D23" s="235" t="s">
        <v>502</v>
      </c>
      <c r="E23" s="235">
        <v>3</v>
      </c>
      <c r="F23" s="235" t="s">
        <v>540</v>
      </c>
      <c r="G23" s="356">
        <v>0.5</v>
      </c>
      <c r="H23" s="230">
        <v>0.5</v>
      </c>
      <c r="I23" s="246">
        <f t="shared" si="0"/>
        <v>41.113300000000002</v>
      </c>
      <c r="J23" s="309">
        <f t="shared" si="1"/>
        <v>6.8522166666666671</v>
      </c>
      <c r="K23" s="236">
        <f t="shared" si="2"/>
        <v>41.113300000000002</v>
      </c>
      <c r="L23" s="537"/>
      <c r="M23" s="537"/>
      <c r="N23" s="352"/>
      <c r="O23" s="261">
        <v>41.113300000000002</v>
      </c>
      <c r="P23" s="268">
        <v>42</v>
      </c>
      <c r="Q23" s="268">
        <v>37.36</v>
      </c>
      <c r="R23" s="268">
        <v>43.98</v>
      </c>
      <c r="S23" s="350"/>
      <c r="T23" s="350"/>
      <c r="U23" s="350"/>
      <c r="V23" s="350"/>
      <c r="W23" s="350"/>
      <c r="X23" s="350"/>
      <c r="Y23" s="350"/>
      <c r="Z23" s="350"/>
      <c r="AA23" s="350"/>
      <c r="AB23" s="350"/>
    </row>
    <row r="24" spans="1:28" ht="75" x14ac:dyDescent="0.25">
      <c r="A24" s="535"/>
      <c r="B24" s="230" t="s">
        <v>543</v>
      </c>
      <c r="C24" s="230" t="s">
        <v>544</v>
      </c>
      <c r="D24" s="235" t="s">
        <v>502</v>
      </c>
      <c r="E24" s="230">
        <v>36</v>
      </c>
      <c r="F24" s="230" t="s">
        <v>545</v>
      </c>
      <c r="G24" s="356">
        <v>0.5</v>
      </c>
      <c r="H24" s="357">
        <v>0</v>
      </c>
      <c r="I24" s="246">
        <f t="shared" si="0"/>
        <v>16.559999999999999</v>
      </c>
      <c r="J24" s="309">
        <f t="shared" si="1"/>
        <v>0</v>
      </c>
      <c r="K24" s="236">
        <f t="shared" si="2"/>
        <v>0</v>
      </c>
      <c r="L24" s="537"/>
      <c r="M24" s="537"/>
      <c r="N24" s="352"/>
      <c r="O24" s="261">
        <v>16.559999999999999</v>
      </c>
      <c r="P24" s="268" t="s">
        <v>364</v>
      </c>
      <c r="Q24" s="268" t="s">
        <v>532</v>
      </c>
      <c r="R24" s="268" t="s">
        <v>532</v>
      </c>
      <c r="S24" s="350"/>
      <c r="T24" s="350"/>
      <c r="U24" s="350"/>
      <c r="V24" s="350"/>
      <c r="W24" s="350"/>
      <c r="X24" s="350"/>
      <c r="Y24" s="350"/>
      <c r="Z24" s="350"/>
      <c r="AA24" s="350"/>
      <c r="AB24" s="350"/>
    </row>
    <row r="25" spans="1:28" ht="60" x14ac:dyDescent="0.25">
      <c r="A25" s="535"/>
      <c r="B25" s="235" t="s">
        <v>546</v>
      </c>
      <c r="C25" s="235" t="s">
        <v>547</v>
      </c>
      <c r="D25" s="235" t="s">
        <v>502</v>
      </c>
      <c r="E25" s="235">
        <v>6</v>
      </c>
      <c r="F25" s="235" t="s">
        <v>548</v>
      </c>
      <c r="G25" s="356">
        <v>1</v>
      </c>
      <c r="H25" s="230">
        <v>0.5</v>
      </c>
      <c r="I25" s="246">
        <f t="shared" si="0"/>
        <v>12.6</v>
      </c>
      <c r="J25" s="309">
        <f t="shared" si="1"/>
        <v>1.05</v>
      </c>
      <c r="K25" s="236">
        <f t="shared" si="2"/>
        <v>6.3000000000000007</v>
      </c>
      <c r="L25" s="537"/>
      <c r="M25" s="537"/>
      <c r="N25" s="352"/>
      <c r="O25" s="261">
        <v>12.6</v>
      </c>
      <c r="P25" s="268">
        <v>10.99</v>
      </c>
      <c r="Q25" s="268">
        <v>12.7</v>
      </c>
      <c r="R25" s="268">
        <v>14.11</v>
      </c>
      <c r="S25" s="350"/>
      <c r="T25" s="350"/>
      <c r="U25" s="350"/>
      <c r="V25" s="350"/>
      <c r="W25" s="350"/>
      <c r="X25" s="350"/>
      <c r="Y25" s="350"/>
      <c r="Z25" s="350"/>
      <c r="AA25" s="350"/>
      <c r="AB25" s="350"/>
    </row>
    <row r="26" spans="1:28" ht="60" x14ac:dyDescent="0.25">
      <c r="A26" s="535"/>
      <c r="B26" s="235" t="s">
        <v>549</v>
      </c>
      <c r="C26" s="235" t="s">
        <v>550</v>
      </c>
      <c r="D26" s="235" t="s">
        <v>502</v>
      </c>
      <c r="E26" s="235">
        <v>6</v>
      </c>
      <c r="F26" s="235" t="s">
        <v>548</v>
      </c>
      <c r="G26" s="356">
        <v>1</v>
      </c>
      <c r="H26" s="357">
        <v>0.5</v>
      </c>
      <c r="I26" s="246">
        <f t="shared" si="0"/>
        <v>23.9</v>
      </c>
      <c r="J26" s="309">
        <f t="shared" si="1"/>
        <v>1.9916666666666665</v>
      </c>
      <c r="K26" s="236">
        <f t="shared" si="2"/>
        <v>11.95</v>
      </c>
      <c r="L26" s="537"/>
      <c r="M26" s="537"/>
      <c r="N26" s="352"/>
      <c r="O26" s="261">
        <v>23.9</v>
      </c>
      <c r="P26" s="268">
        <v>24.9</v>
      </c>
      <c r="Q26" s="268">
        <v>22.9</v>
      </c>
      <c r="R26" s="268">
        <v>24.9</v>
      </c>
      <c r="S26" s="350"/>
      <c r="T26" s="350"/>
      <c r="U26" s="350"/>
      <c r="V26" s="350"/>
      <c r="W26" s="350"/>
      <c r="X26" s="350"/>
      <c r="Y26" s="350"/>
      <c r="Z26" s="350"/>
      <c r="AA26" s="350"/>
      <c r="AB26" s="350"/>
    </row>
    <row r="27" spans="1:28" ht="75" x14ac:dyDescent="0.25">
      <c r="A27" s="535"/>
      <c r="B27" s="230" t="s">
        <v>551</v>
      </c>
      <c r="C27" s="230" t="s">
        <v>552</v>
      </c>
      <c r="D27" s="235" t="s">
        <v>502</v>
      </c>
      <c r="E27" s="230">
        <v>6</v>
      </c>
      <c r="F27" s="230" t="s">
        <v>553</v>
      </c>
      <c r="G27" s="356">
        <v>1</v>
      </c>
      <c r="H27" s="230">
        <v>0.5</v>
      </c>
      <c r="I27" s="246">
        <f t="shared" si="0"/>
        <v>53.546700000000001</v>
      </c>
      <c r="J27" s="309">
        <f t="shared" si="1"/>
        <v>4.4622250000000001</v>
      </c>
      <c r="K27" s="236">
        <f t="shared" si="2"/>
        <v>26.773350000000001</v>
      </c>
      <c r="L27" s="537"/>
      <c r="M27" s="537"/>
      <c r="N27" s="352"/>
      <c r="O27" s="261">
        <v>53.546700000000001</v>
      </c>
      <c r="P27" s="268">
        <v>40.9</v>
      </c>
      <c r="Q27" s="268">
        <v>59.99</v>
      </c>
      <c r="R27" s="268">
        <v>59.75</v>
      </c>
      <c r="S27" s="350"/>
      <c r="T27" s="350"/>
      <c r="U27" s="350"/>
      <c r="V27" s="350"/>
      <c r="W27" s="350"/>
      <c r="X27" s="350"/>
      <c r="Y27" s="350"/>
      <c r="Z27" s="350"/>
      <c r="AA27" s="350"/>
      <c r="AB27" s="350"/>
    </row>
    <row r="28" spans="1:28" ht="180" x14ac:dyDescent="0.25">
      <c r="A28" s="535"/>
      <c r="B28" s="235" t="s">
        <v>554</v>
      </c>
      <c r="C28" s="230" t="s">
        <v>555</v>
      </c>
      <c r="D28" s="235" t="s">
        <v>502</v>
      </c>
      <c r="E28" s="230">
        <v>6</v>
      </c>
      <c r="F28" s="230" t="s">
        <v>556</v>
      </c>
      <c r="G28" s="356">
        <v>3</v>
      </c>
      <c r="H28" s="230">
        <v>1</v>
      </c>
      <c r="I28" s="246">
        <f t="shared" si="0"/>
        <v>16.190000000000001</v>
      </c>
      <c r="J28" s="309">
        <f t="shared" si="1"/>
        <v>2.6983333333333337</v>
      </c>
      <c r="K28" s="236">
        <f t="shared" si="2"/>
        <v>16.190000000000001</v>
      </c>
      <c r="L28" s="537"/>
      <c r="M28" s="537"/>
      <c r="N28" s="352"/>
      <c r="O28" s="261">
        <v>16.190000000000001</v>
      </c>
      <c r="P28" s="268" t="s">
        <v>364</v>
      </c>
      <c r="Q28" s="268" t="s">
        <v>532</v>
      </c>
      <c r="R28" s="268" t="s">
        <v>532</v>
      </c>
      <c r="S28" s="350"/>
      <c r="T28" s="350"/>
      <c r="U28" s="350"/>
      <c r="V28" s="350"/>
      <c r="W28" s="350"/>
      <c r="X28" s="350"/>
      <c r="Y28" s="350"/>
      <c r="Z28" s="350"/>
      <c r="AA28" s="350"/>
      <c r="AB28" s="350"/>
    </row>
    <row r="29" spans="1:28" ht="180" x14ac:dyDescent="0.25">
      <c r="A29" s="535"/>
      <c r="B29" s="235" t="s">
        <v>557</v>
      </c>
      <c r="C29" s="235" t="s">
        <v>558</v>
      </c>
      <c r="D29" s="235" t="s">
        <v>502</v>
      </c>
      <c r="E29" s="235">
        <v>36</v>
      </c>
      <c r="F29" s="235" t="s">
        <v>559</v>
      </c>
      <c r="G29" s="356">
        <v>0.5</v>
      </c>
      <c r="H29" s="230"/>
      <c r="I29" s="246">
        <f t="shared" si="0"/>
        <v>399.16</v>
      </c>
      <c r="J29" s="309">
        <f t="shared" si="1"/>
        <v>0</v>
      </c>
      <c r="K29" s="236">
        <f t="shared" si="2"/>
        <v>0</v>
      </c>
      <c r="L29" s="537"/>
      <c r="M29" s="537"/>
      <c r="N29" s="352"/>
      <c r="O29" s="261">
        <v>399.16</v>
      </c>
      <c r="P29" s="268" t="s">
        <v>427</v>
      </c>
      <c r="Q29" s="268"/>
      <c r="R29" s="268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</row>
    <row r="30" spans="1:28" ht="75" x14ac:dyDescent="0.25">
      <c r="A30" s="535"/>
      <c r="B30" s="230" t="s">
        <v>560</v>
      </c>
      <c r="C30" s="230" t="s">
        <v>561</v>
      </c>
      <c r="D30" s="235" t="s">
        <v>502</v>
      </c>
      <c r="E30" s="230">
        <v>36</v>
      </c>
      <c r="F30" s="230" t="s">
        <v>562</v>
      </c>
      <c r="G30" s="356">
        <v>0.5</v>
      </c>
      <c r="H30" s="230">
        <v>0.5</v>
      </c>
      <c r="I30" s="246">
        <f t="shared" si="0"/>
        <v>34.619999999999997</v>
      </c>
      <c r="J30" s="309">
        <f t="shared" si="1"/>
        <v>0.48083333333333328</v>
      </c>
      <c r="K30" s="236">
        <f t="shared" si="2"/>
        <v>2.8849999999999998</v>
      </c>
      <c r="L30" s="537"/>
      <c r="M30" s="537"/>
      <c r="N30" s="352"/>
      <c r="O30" s="261">
        <v>34.619999999999997</v>
      </c>
      <c r="P30" s="268">
        <v>45.6</v>
      </c>
      <c r="Q30" s="268">
        <v>26.2</v>
      </c>
      <c r="R30" s="268">
        <v>32.06</v>
      </c>
      <c r="S30" s="350"/>
      <c r="T30" s="350"/>
      <c r="U30" s="350"/>
      <c r="V30" s="350"/>
      <c r="W30" s="350"/>
      <c r="X30" s="350"/>
      <c r="Y30" s="350"/>
      <c r="Z30" s="350"/>
      <c r="AA30" s="350"/>
      <c r="AB30" s="350"/>
    </row>
    <row r="31" spans="1:28" ht="45" x14ac:dyDescent="0.25">
      <c r="A31" s="535"/>
      <c r="B31" s="230" t="s">
        <v>563</v>
      </c>
      <c r="C31" s="230" t="s">
        <v>564</v>
      </c>
      <c r="D31" s="235" t="s">
        <v>502</v>
      </c>
      <c r="E31" s="230">
        <v>6</v>
      </c>
      <c r="F31" s="230" t="s">
        <v>559</v>
      </c>
      <c r="G31" s="356">
        <v>1</v>
      </c>
      <c r="H31" s="357">
        <v>0.5</v>
      </c>
      <c r="I31" s="246">
        <f t="shared" si="0"/>
        <v>14.5967</v>
      </c>
      <c r="J31" s="309">
        <f t="shared" si="1"/>
        <v>1.2163916666666668</v>
      </c>
      <c r="K31" s="236">
        <f t="shared" si="2"/>
        <v>7.298350000000001</v>
      </c>
      <c r="L31" s="537"/>
      <c r="M31" s="537"/>
      <c r="N31" s="352"/>
      <c r="O31" s="261">
        <v>14.5967</v>
      </c>
      <c r="P31" s="268">
        <v>15.9</v>
      </c>
      <c r="Q31" s="268">
        <v>10.99</v>
      </c>
      <c r="R31" s="268">
        <v>16.899999999999999</v>
      </c>
      <c r="S31" s="350"/>
      <c r="T31" s="350"/>
      <c r="U31" s="350"/>
      <c r="V31" s="350"/>
      <c r="W31" s="350"/>
      <c r="X31" s="350"/>
      <c r="Y31" s="350"/>
      <c r="Z31" s="350"/>
      <c r="AA31" s="350"/>
      <c r="AB31" s="350"/>
    </row>
    <row r="32" spans="1:28" ht="30" x14ac:dyDescent="0.25">
      <c r="A32" s="535"/>
      <c r="B32" s="230" t="s">
        <v>565</v>
      </c>
      <c r="C32" s="230" t="s">
        <v>566</v>
      </c>
      <c r="D32" s="235" t="s">
        <v>502</v>
      </c>
      <c r="E32" s="230">
        <v>6</v>
      </c>
      <c r="F32" s="230" t="s">
        <v>567</v>
      </c>
      <c r="G32" s="356">
        <v>0.5</v>
      </c>
      <c r="H32" s="230">
        <v>0.5</v>
      </c>
      <c r="I32" s="246">
        <f t="shared" si="0"/>
        <v>13.3</v>
      </c>
      <c r="J32" s="309">
        <f t="shared" si="1"/>
        <v>1.1083333333333334</v>
      </c>
      <c r="K32" s="236">
        <f t="shared" si="2"/>
        <v>6.65</v>
      </c>
      <c r="L32" s="537"/>
      <c r="M32" s="537"/>
      <c r="N32" s="352"/>
      <c r="O32" s="261">
        <v>13.3</v>
      </c>
      <c r="P32" s="268">
        <v>16.100000000000001</v>
      </c>
      <c r="Q32" s="268">
        <v>15.1</v>
      </c>
      <c r="R32" s="268">
        <v>8.6999999999999993</v>
      </c>
      <c r="S32" s="350"/>
      <c r="T32" s="350"/>
      <c r="U32" s="350"/>
      <c r="V32" s="350"/>
      <c r="W32" s="350"/>
      <c r="X32" s="350"/>
      <c r="Y32" s="350"/>
      <c r="Z32" s="350"/>
      <c r="AA32" s="350"/>
      <c r="AB32" s="350"/>
    </row>
    <row r="33" spans="1:28" ht="15" x14ac:dyDescent="0.2">
      <c r="A33" s="564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352"/>
      <c r="O33" s="352"/>
      <c r="P33" s="352"/>
      <c r="Q33" s="352"/>
      <c r="R33" s="352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</row>
    <row r="34" spans="1:28" ht="120" x14ac:dyDescent="0.2">
      <c r="A34" s="535" t="s">
        <v>396</v>
      </c>
      <c r="B34" s="235" t="s">
        <v>568</v>
      </c>
      <c r="C34" s="235" t="s">
        <v>569</v>
      </c>
      <c r="D34" s="235" t="s">
        <v>502</v>
      </c>
      <c r="E34" s="235">
        <v>6</v>
      </c>
      <c r="F34" s="235" t="s">
        <v>514</v>
      </c>
      <c r="G34" s="235" t="s">
        <v>570</v>
      </c>
      <c r="H34" s="321">
        <v>0</v>
      </c>
      <c r="I34" s="309">
        <f t="shared" ref="I34:I43" si="3">O34</f>
        <v>87.25</v>
      </c>
      <c r="J34" s="309">
        <f t="shared" ref="J34:J43" si="4">(I34*H34)/E34</f>
        <v>0</v>
      </c>
      <c r="K34" s="309">
        <f t="shared" ref="K34:K43" si="5">J34*6</f>
        <v>0</v>
      </c>
      <c r="L34" s="547">
        <f>SUM(K34:K43)/6</f>
        <v>25.090005833333333</v>
      </c>
      <c r="M34" s="547">
        <f>L34*6</f>
        <v>150.54003499999999</v>
      </c>
      <c r="N34" s="352"/>
      <c r="O34" s="358">
        <v>87.25</v>
      </c>
      <c r="P34" s="268">
        <v>89</v>
      </c>
      <c r="Q34" s="262">
        <v>85.5</v>
      </c>
      <c r="R34" s="359">
        <v>113.52</v>
      </c>
      <c r="S34" s="350"/>
      <c r="T34" s="350"/>
      <c r="U34" s="350"/>
      <c r="V34" s="350"/>
      <c r="W34" s="350"/>
      <c r="X34" s="350"/>
      <c r="Y34" s="350"/>
      <c r="Z34" s="350"/>
      <c r="AA34" s="350"/>
      <c r="AB34" s="350"/>
    </row>
    <row r="35" spans="1:28" ht="75" x14ac:dyDescent="0.2">
      <c r="A35" s="535"/>
      <c r="B35" s="230" t="s">
        <v>568</v>
      </c>
      <c r="C35" s="230" t="s">
        <v>571</v>
      </c>
      <c r="D35" s="235" t="s">
        <v>502</v>
      </c>
      <c r="E35" s="230">
        <v>6</v>
      </c>
      <c r="F35" s="235" t="s">
        <v>514</v>
      </c>
      <c r="G35" s="230" t="s">
        <v>572</v>
      </c>
      <c r="H35" s="360">
        <v>1</v>
      </c>
      <c r="I35" s="309">
        <f t="shared" si="3"/>
        <v>56.536700000000003</v>
      </c>
      <c r="J35" s="309">
        <f t="shared" si="4"/>
        <v>9.4227833333333333</v>
      </c>
      <c r="K35" s="309">
        <f t="shared" si="5"/>
        <v>56.536699999999996</v>
      </c>
      <c r="L35" s="547"/>
      <c r="M35" s="547"/>
      <c r="N35" s="352"/>
      <c r="O35" s="358">
        <v>56.536700000000003</v>
      </c>
      <c r="P35" s="361">
        <v>79.8</v>
      </c>
      <c r="Q35" s="266">
        <v>44.91</v>
      </c>
      <c r="R35" s="266">
        <v>44.9</v>
      </c>
      <c r="S35" s="350"/>
      <c r="T35" s="350"/>
      <c r="U35" s="350"/>
      <c r="V35" s="350"/>
      <c r="W35" s="350"/>
      <c r="X35" s="350"/>
      <c r="Y35" s="350"/>
      <c r="Z35" s="350"/>
      <c r="AA35" s="350"/>
      <c r="AB35" s="350"/>
    </row>
    <row r="36" spans="1:28" ht="90" x14ac:dyDescent="0.2">
      <c r="A36" s="535"/>
      <c r="B36" s="235" t="s">
        <v>500</v>
      </c>
      <c r="C36" s="235" t="s">
        <v>501</v>
      </c>
      <c r="D36" s="235" t="s">
        <v>502</v>
      </c>
      <c r="E36" s="230">
        <v>6</v>
      </c>
      <c r="F36" s="235" t="s">
        <v>503</v>
      </c>
      <c r="G36" s="235" t="s">
        <v>504</v>
      </c>
      <c r="H36" s="360">
        <v>0.5</v>
      </c>
      <c r="I36" s="309">
        <f t="shared" si="3"/>
        <v>34.53</v>
      </c>
      <c r="J36" s="309">
        <f t="shared" si="4"/>
        <v>2.8774999999999999</v>
      </c>
      <c r="K36" s="309">
        <f t="shared" si="5"/>
        <v>17.265000000000001</v>
      </c>
      <c r="L36" s="547"/>
      <c r="M36" s="547"/>
      <c r="N36" s="352"/>
      <c r="O36" s="358">
        <v>34.53</v>
      </c>
      <c r="P36" s="361" t="s">
        <v>364</v>
      </c>
      <c r="Q36" s="266" t="s">
        <v>202</v>
      </c>
      <c r="R36" s="266" t="s">
        <v>202</v>
      </c>
      <c r="S36" s="350"/>
      <c r="T36" s="350"/>
      <c r="U36" s="350"/>
      <c r="V36" s="350"/>
      <c r="W36" s="350"/>
      <c r="X36" s="350"/>
      <c r="Y36" s="350"/>
      <c r="Z36" s="350"/>
      <c r="AA36" s="350"/>
      <c r="AB36" s="350"/>
    </row>
    <row r="37" spans="1:28" ht="45" x14ac:dyDescent="0.2">
      <c r="A37" s="535"/>
      <c r="B37" s="230" t="s">
        <v>573</v>
      </c>
      <c r="C37" s="230" t="s">
        <v>574</v>
      </c>
      <c r="D37" s="235" t="s">
        <v>502</v>
      </c>
      <c r="E37" s="230">
        <v>6</v>
      </c>
      <c r="F37" s="230" t="s">
        <v>575</v>
      </c>
      <c r="G37" s="230" t="s">
        <v>576</v>
      </c>
      <c r="H37" s="360">
        <v>0.5</v>
      </c>
      <c r="I37" s="309">
        <f t="shared" si="3"/>
        <v>21.316700000000001</v>
      </c>
      <c r="J37" s="309">
        <f t="shared" si="4"/>
        <v>1.7763916666666668</v>
      </c>
      <c r="K37" s="309">
        <f t="shared" si="5"/>
        <v>10.65835</v>
      </c>
      <c r="L37" s="547"/>
      <c r="M37" s="547"/>
      <c r="N37" s="352"/>
      <c r="O37" s="358">
        <v>21.316700000000001</v>
      </c>
      <c r="P37" s="361">
        <v>17.95</v>
      </c>
      <c r="Q37" s="266">
        <v>19.899999999999999</v>
      </c>
      <c r="R37" s="266">
        <v>26.1</v>
      </c>
      <c r="S37" s="350"/>
      <c r="T37" s="350"/>
      <c r="U37" s="350"/>
      <c r="V37" s="350"/>
      <c r="W37" s="350"/>
      <c r="X37" s="350"/>
      <c r="Y37" s="350"/>
      <c r="Z37" s="350"/>
      <c r="AA37" s="350"/>
      <c r="AB37" s="350"/>
    </row>
    <row r="38" spans="1:28" ht="45" x14ac:dyDescent="0.2">
      <c r="A38" s="535"/>
      <c r="B38" s="230" t="s">
        <v>577</v>
      </c>
      <c r="C38" s="230" t="s">
        <v>578</v>
      </c>
      <c r="D38" s="235" t="s">
        <v>502</v>
      </c>
      <c r="E38" s="230">
        <v>6</v>
      </c>
      <c r="F38" s="230" t="s">
        <v>579</v>
      </c>
      <c r="G38" s="230" t="s">
        <v>580</v>
      </c>
      <c r="H38" s="360">
        <v>0.5</v>
      </c>
      <c r="I38" s="309">
        <f t="shared" si="3"/>
        <v>37.2667</v>
      </c>
      <c r="J38" s="309">
        <f t="shared" si="4"/>
        <v>3.1055583333333332</v>
      </c>
      <c r="K38" s="309">
        <f t="shared" si="5"/>
        <v>18.63335</v>
      </c>
      <c r="L38" s="547"/>
      <c r="M38" s="547"/>
      <c r="N38" s="352"/>
      <c r="O38" s="358">
        <v>37.2667</v>
      </c>
      <c r="P38" s="361">
        <v>24.9</v>
      </c>
      <c r="Q38" s="266">
        <v>39</v>
      </c>
      <c r="R38" s="266">
        <v>47.9</v>
      </c>
      <c r="S38" s="350"/>
      <c r="T38" s="350"/>
      <c r="U38" s="350"/>
      <c r="V38" s="350"/>
      <c r="W38" s="350"/>
      <c r="X38" s="350"/>
      <c r="Y38" s="350"/>
      <c r="Z38" s="350"/>
      <c r="AA38" s="350"/>
      <c r="AB38" s="350"/>
    </row>
    <row r="39" spans="1:28" ht="45" x14ac:dyDescent="0.2">
      <c r="A39" s="535"/>
      <c r="B39" s="230" t="s">
        <v>581</v>
      </c>
      <c r="C39" s="230" t="s">
        <v>578</v>
      </c>
      <c r="D39" s="235" t="s">
        <v>502</v>
      </c>
      <c r="E39" s="230">
        <v>6</v>
      </c>
      <c r="F39" s="230" t="s">
        <v>579</v>
      </c>
      <c r="G39" s="230" t="s">
        <v>582</v>
      </c>
      <c r="H39" s="360">
        <v>0.5</v>
      </c>
      <c r="I39" s="309">
        <f t="shared" si="3"/>
        <v>28.06</v>
      </c>
      <c r="J39" s="309">
        <f t="shared" si="4"/>
        <v>2.3383333333333334</v>
      </c>
      <c r="K39" s="309">
        <f t="shared" si="5"/>
        <v>14.030000000000001</v>
      </c>
      <c r="L39" s="547"/>
      <c r="M39" s="547"/>
      <c r="N39" s="352"/>
      <c r="O39" s="358">
        <v>28.06</v>
      </c>
      <c r="P39" s="361">
        <v>25</v>
      </c>
      <c r="Q39" s="266">
        <v>37.96</v>
      </c>
      <c r="R39" s="266">
        <v>21.22</v>
      </c>
      <c r="S39" s="350"/>
      <c r="T39" s="350"/>
      <c r="U39" s="350"/>
      <c r="V39" s="350"/>
      <c r="W39" s="350"/>
      <c r="X39" s="350"/>
      <c r="Y39" s="350"/>
      <c r="Z39" s="350"/>
      <c r="AA39" s="350"/>
      <c r="AB39" s="350"/>
    </row>
    <row r="40" spans="1:28" ht="60" x14ac:dyDescent="0.2">
      <c r="A40" s="535"/>
      <c r="B40" s="230" t="s">
        <v>583</v>
      </c>
      <c r="C40" s="230" t="s">
        <v>584</v>
      </c>
      <c r="D40" s="235" t="s">
        <v>502</v>
      </c>
      <c r="E40" s="230">
        <v>6</v>
      </c>
      <c r="F40" s="230" t="s">
        <v>585</v>
      </c>
      <c r="G40" s="230" t="s">
        <v>586</v>
      </c>
      <c r="H40" s="360">
        <v>0.5</v>
      </c>
      <c r="I40" s="309">
        <f t="shared" si="3"/>
        <v>5.1766699999999997</v>
      </c>
      <c r="J40" s="309">
        <f t="shared" si="4"/>
        <v>0.43138916666666666</v>
      </c>
      <c r="K40" s="309">
        <f t="shared" si="5"/>
        <v>2.5883349999999998</v>
      </c>
      <c r="L40" s="547"/>
      <c r="M40" s="547"/>
      <c r="N40" s="352"/>
      <c r="O40" s="358">
        <v>5.1766699999999997</v>
      </c>
      <c r="P40" s="361">
        <v>5.8</v>
      </c>
      <c r="Q40" s="266">
        <v>4.83</v>
      </c>
      <c r="R40" s="266">
        <v>4.9000000000000004</v>
      </c>
      <c r="S40" s="350"/>
      <c r="T40" s="350"/>
      <c r="U40" s="350"/>
      <c r="V40" s="350"/>
      <c r="W40" s="350"/>
      <c r="X40" s="350"/>
      <c r="Y40" s="350"/>
      <c r="Z40" s="350"/>
      <c r="AA40" s="350"/>
      <c r="AB40" s="350"/>
    </row>
    <row r="41" spans="1:28" ht="75" x14ac:dyDescent="0.2">
      <c r="A41" s="535"/>
      <c r="B41" s="230" t="s">
        <v>587</v>
      </c>
      <c r="C41" s="230" t="s">
        <v>588</v>
      </c>
      <c r="D41" s="235" t="s">
        <v>502</v>
      </c>
      <c r="E41" s="230">
        <v>6</v>
      </c>
      <c r="F41" s="230" t="s">
        <v>579</v>
      </c>
      <c r="G41" s="230" t="s">
        <v>589</v>
      </c>
      <c r="H41" s="360">
        <v>0.5</v>
      </c>
      <c r="I41" s="309">
        <f t="shared" si="3"/>
        <v>20.093299999999999</v>
      </c>
      <c r="J41" s="309">
        <f t="shared" si="4"/>
        <v>1.6744416666666666</v>
      </c>
      <c r="K41" s="309">
        <f t="shared" si="5"/>
        <v>10.04665</v>
      </c>
      <c r="L41" s="547"/>
      <c r="M41" s="547"/>
      <c r="N41" s="352"/>
      <c r="O41" s="358">
        <v>20.093299999999999</v>
      </c>
      <c r="P41" s="361">
        <v>27.5</v>
      </c>
      <c r="Q41" s="266">
        <v>19.899999999999999</v>
      </c>
      <c r="R41" s="266">
        <v>12.88</v>
      </c>
      <c r="S41" s="350"/>
      <c r="T41" s="350"/>
      <c r="U41" s="350"/>
      <c r="V41" s="350"/>
      <c r="W41" s="350"/>
      <c r="X41" s="350"/>
      <c r="Y41" s="350"/>
      <c r="Z41" s="350"/>
      <c r="AA41" s="350"/>
      <c r="AB41" s="350"/>
    </row>
    <row r="42" spans="1:28" ht="135" x14ac:dyDescent="0.2">
      <c r="A42" s="535"/>
      <c r="B42" s="230" t="s">
        <v>590</v>
      </c>
      <c r="C42" s="230" t="s">
        <v>591</v>
      </c>
      <c r="D42" s="235" t="s">
        <v>502</v>
      </c>
      <c r="E42" s="230">
        <v>6</v>
      </c>
      <c r="F42" s="230" t="s">
        <v>592</v>
      </c>
      <c r="G42" s="230" t="s">
        <v>593</v>
      </c>
      <c r="H42" s="360">
        <v>0.5</v>
      </c>
      <c r="I42" s="309">
        <f t="shared" si="3"/>
        <v>30.683299999999999</v>
      </c>
      <c r="J42" s="309">
        <f t="shared" si="4"/>
        <v>2.5569416666666664</v>
      </c>
      <c r="K42" s="309">
        <f t="shared" si="5"/>
        <v>15.341649999999998</v>
      </c>
      <c r="L42" s="547"/>
      <c r="M42" s="547"/>
      <c r="N42" s="352"/>
      <c r="O42" s="358">
        <v>30.683299999999999</v>
      </c>
      <c r="P42" s="361">
        <v>29.9</v>
      </c>
      <c r="Q42" s="266">
        <v>22.25</v>
      </c>
      <c r="R42" s="266">
        <v>39.9</v>
      </c>
      <c r="S42" s="350"/>
      <c r="T42" s="350"/>
      <c r="U42" s="350"/>
      <c r="V42" s="350"/>
      <c r="W42" s="350"/>
      <c r="X42" s="350"/>
      <c r="Y42" s="350"/>
      <c r="Z42" s="350"/>
      <c r="AA42" s="350"/>
      <c r="AB42" s="350"/>
    </row>
    <row r="43" spans="1:28" ht="75" x14ac:dyDescent="0.2">
      <c r="A43" s="535"/>
      <c r="B43" s="230" t="s">
        <v>594</v>
      </c>
      <c r="C43" s="230" t="s">
        <v>595</v>
      </c>
      <c r="D43" s="235" t="s">
        <v>502</v>
      </c>
      <c r="E43" s="230">
        <v>6</v>
      </c>
      <c r="F43" s="235" t="s">
        <v>596</v>
      </c>
      <c r="G43" s="235" t="s">
        <v>597</v>
      </c>
      <c r="H43" s="360">
        <v>0.5</v>
      </c>
      <c r="I43" s="309">
        <f t="shared" si="3"/>
        <v>10.88</v>
      </c>
      <c r="J43" s="309">
        <f t="shared" si="4"/>
        <v>0.90666666666666673</v>
      </c>
      <c r="K43" s="309">
        <f t="shared" si="5"/>
        <v>5.44</v>
      </c>
      <c r="L43" s="547"/>
      <c r="M43" s="547"/>
      <c r="N43" s="352"/>
      <c r="O43" s="358">
        <v>10.88</v>
      </c>
      <c r="P43" s="361" t="s">
        <v>364</v>
      </c>
      <c r="Q43" s="266"/>
      <c r="R43" s="266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</row>
    <row r="44" spans="1:28" ht="15" x14ac:dyDescent="0.2">
      <c r="A44" s="565"/>
      <c r="B44" s="565"/>
      <c r="C44" s="565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352"/>
      <c r="O44" s="352"/>
      <c r="P44" s="352"/>
      <c r="Q44" s="352"/>
      <c r="R44" s="352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</row>
    <row r="45" spans="1:28" ht="90" x14ac:dyDescent="0.2">
      <c r="A45" s="535" t="s">
        <v>397</v>
      </c>
      <c r="B45" s="235" t="s">
        <v>500</v>
      </c>
      <c r="C45" s="235" t="s">
        <v>501</v>
      </c>
      <c r="D45" s="235" t="s">
        <v>502</v>
      </c>
      <c r="E45" s="235">
        <v>6</v>
      </c>
      <c r="F45" s="235" t="s">
        <v>503</v>
      </c>
      <c r="G45" s="235" t="s">
        <v>504</v>
      </c>
      <c r="H45" s="235">
        <v>1</v>
      </c>
      <c r="I45" s="309">
        <v>25</v>
      </c>
      <c r="J45" s="309">
        <f>(I45*H45)/E45</f>
        <v>4.166666666666667</v>
      </c>
      <c r="K45" s="236">
        <f>I45*H45</f>
        <v>25</v>
      </c>
      <c r="L45" s="537">
        <f>SUM(K45:K46)/12</f>
        <v>2.0833333333333335</v>
      </c>
      <c r="M45" s="537">
        <f>L45*12</f>
        <v>25</v>
      </c>
      <c r="N45" s="352"/>
      <c r="O45" s="261">
        <v>34.53</v>
      </c>
      <c r="P45" s="268" t="s">
        <v>364</v>
      </c>
      <c r="Q45" s="258"/>
      <c r="R45" s="258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</row>
    <row r="46" spans="1:28" ht="75" x14ac:dyDescent="0.2">
      <c r="A46" s="535"/>
      <c r="B46" s="230" t="s">
        <v>598</v>
      </c>
      <c r="C46" s="230" t="s">
        <v>599</v>
      </c>
      <c r="D46" s="235" t="s">
        <v>502</v>
      </c>
      <c r="E46" s="230">
        <v>12</v>
      </c>
      <c r="F46" s="235" t="s">
        <v>600</v>
      </c>
      <c r="G46" s="230" t="s">
        <v>601</v>
      </c>
      <c r="H46" s="230">
        <v>0</v>
      </c>
      <c r="I46" s="310">
        <v>7.9</v>
      </c>
      <c r="J46" s="309">
        <f>(I46*H46)/E46</f>
        <v>0</v>
      </c>
      <c r="K46" s="236">
        <f>I46*H46</f>
        <v>0</v>
      </c>
      <c r="L46" s="537"/>
      <c r="M46" s="537"/>
      <c r="N46" s="352"/>
      <c r="O46" s="362">
        <v>0</v>
      </c>
      <c r="P46" s="268" t="s">
        <v>364</v>
      </c>
      <c r="Q46" s="258"/>
      <c r="R46" s="258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</row>
    <row r="47" spans="1:28" ht="15" x14ac:dyDescent="0.2">
      <c r="A47" s="565"/>
      <c r="B47" s="565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352"/>
      <c r="O47" s="352"/>
      <c r="P47" s="352"/>
      <c r="Q47" s="352"/>
      <c r="R47" s="352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</row>
    <row r="48" spans="1:28" ht="180" x14ac:dyDescent="0.2">
      <c r="A48" s="248" t="s">
        <v>385</v>
      </c>
      <c r="B48" s="235" t="s">
        <v>554</v>
      </c>
      <c r="C48" s="230" t="s">
        <v>602</v>
      </c>
      <c r="D48" s="235" t="s">
        <v>502</v>
      </c>
      <c r="E48" s="230">
        <v>6</v>
      </c>
      <c r="F48" s="230" t="s">
        <v>556</v>
      </c>
      <c r="G48" s="230" t="s">
        <v>603</v>
      </c>
      <c r="H48" s="230">
        <v>6</v>
      </c>
      <c r="I48" s="309">
        <f>O48</f>
        <v>16.190000000000001</v>
      </c>
      <c r="J48" s="363">
        <f>(I48*H48)/E48</f>
        <v>16.190000000000001</v>
      </c>
      <c r="K48" s="236">
        <f>J48*6</f>
        <v>97.140000000000015</v>
      </c>
      <c r="L48" s="260">
        <f>K48/6</f>
        <v>16.190000000000001</v>
      </c>
      <c r="M48" s="260">
        <f>L48*6</f>
        <v>97.140000000000015</v>
      </c>
      <c r="N48" s="352"/>
      <c r="O48" s="261">
        <v>16.190000000000001</v>
      </c>
      <c r="P48" s="268" t="s">
        <v>364</v>
      </c>
      <c r="Q48" s="268" t="s">
        <v>532</v>
      </c>
      <c r="R48" s="268" t="s">
        <v>532</v>
      </c>
      <c r="S48" s="350"/>
      <c r="T48" s="350"/>
      <c r="U48" s="350"/>
      <c r="V48" s="350"/>
      <c r="W48" s="350"/>
      <c r="X48" s="350"/>
      <c r="Y48" s="350"/>
      <c r="Z48" s="350"/>
      <c r="AA48" s="350"/>
      <c r="AB48" s="350"/>
    </row>
    <row r="49" spans="1:28" ht="15" x14ac:dyDescent="0.2">
      <c r="A49" s="303"/>
      <c r="B49" s="303"/>
      <c r="C49" s="303"/>
      <c r="D49" s="303"/>
      <c r="E49" s="303"/>
      <c r="F49" s="303"/>
      <c r="G49" s="303"/>
      <c r="H49" s="303"/>
      <c r="I49" s="303"/>
      <c r="J49" s="364"/>
      <c r="K49" s="303"/>
      <c r="L49" s="303"/>
      <c r="M49" s="303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</row>
    <row r="50" spans="1:28" ht="15" x14ac:dyDescent="0.2">
      <c r="A50" s="303"/>
      <c r="B50" s="303"/>
      <c r="C50" s="303"/>
      <c r="D50" s="303"/>
      <c r="E50" s="303"/>
      <c r="F50" s="303"/>
      <c r="G50" s="303"/>
      <c r="H50" s="303"/>
      <c r="I50" s="303"/>
      <c r="J50" s="364"/>
      <c r="K50" s="303"/>
      <c r="L50" s="303"/>
      <c r="M50" s="303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</row>
    <row r="51" spans="1:28" ht="15" x14ac:dyDescent="0.2">
      <c r="A51" s="365"/>
      <c r="B51" s="365"/>
      <c r="C51" s="365"/>
      <c r="D51" s="365"/>
      <c r="E51" s="365"/>
      <c r="F51" s="365"/>
      <c r="G51" s="365"/>
      <c r="H51" s="365"/>
      <c r="I51" s="365"/>
      <c r="J51" s="366"/>
      <c r="K51" s="365"/>
      <c r="L51" s="365"/>
      <c r="M51" s="365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</row>
    <row r="52" spans="1:28" ht="15" x14ac:dyDescent="0.2">
      <c r="A52" s="365"/>
      <c r="B52" s="365"/>
      <c r="C52" s="365"/>
      <c r="D52" s="365"/>
      <c r="E52" s="365"/>
      <c r="F52" s="365"/>
      <c r="G52" s="365"/>
      <c r="H52" s="365"/>
      <c r="I52" s="365"/>
      <c r="J52" s="366"/>
      <c r="K52" s="365"/>
      <c r="L52" s="365"/>
      <c r="M52" s="365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</row>
    <row r="53" spans="1:28" ht="15" x14ac:dyDescent="0.2">
      <c r="A53" s="365"/>
      <c r="B53" s="365"/>
      <c r="C53" s="365"/>
      <c r="D53" s="365"/>
      <c r="E53" s="365"/>
      <c r="F53" s="365"/>
      <c r="G53" s="365"/>
      <c r="H53" s="365"/>
      <c r="I53" s="365"/>
      <c r="J53" s="366"/>
      <c r="K53" s="365"/>
      <c r="L53" s="365"/>
      <c r="M53" s="365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</row>
    <row r="54" spans="1:28" ht="15" x14ac:dyDescent="0.2">
      <c r="A54" s="365"/>
      <c r="B54" s="365"/>
      <c r="C54" s="365"/>
      <c r="D54" s="365"/>
      <c r="E54" s="365"/>
      <c r="F54" s="365"/>
      <c r="G54" s="365"/>
      <c r="H54" s="365"/>
      <c r="I54" s="365"/>
      <c r="J54" s="366"/>
      <c r="K54" s="365"/>
      <c r="L54" s="365"/>
      <c r="M54" s="365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</row>
    <row r="55" spans="1:28" ht="15" x14ac:dyDescent="0.2">
      <c r="A55" s="365"/>
      <c r="B55" s="365"/>
      <c r="C55" s="365"/>
      <c r="D55" s="365"/>
      <c r="E55" s="365"/>
      <c r="F55" s="365"/>
      <c r="G55" s="365"/>
      <c r="H55" s="365"/>
      <c r="I55" s="365"/>
      <c r="J55" s="366"/>
      <c r="K55" s="365"/>
      <c r="L55" s="365"/>
      <c r="M55" s="365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</row>
    <row r="56" spans="1:28" ht="15" x14ac:dyDescent="0.2">
      <c r="A56" s="365"/>
      <c r="B56" s="365"/>
      <c r="C56" s="365"/>
      <c r="D56" s="365"/>
      <c r="E56" s="365"/>
      <c r="F56" s="365"/>
      <c r="G56" s="365"/>
      <c r="H56" s="365"/>
      <c r="I56" s="365"/>
      <c r="J56" s="366"/>
      <c r="K56" s="365"/>
      <c r="L56" s="365"/>
      <c r="M56" s="365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</row>
    <row r="57" spans="1:28" ht="15" x14ac:dyDescent="0.2">
      <c r="A57" s="365"/>
      <c r="B57" s="365"/>
      <c r="C57" s="365"/>
      <c r="D57" s="365"/>
      <c r="E57" s="365"/>
      <c r="F57" s="365"/>
      <c r="G57" s="365"/>
      <c r="H57" s="365"/>
      <c r="I57" s="365"/>
      <c r="J57" s="366"/>
      <c r="K57" s="365"/>
      <c r="L57" s="365"/>
      <c r="M57" s="365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</row>
    <row r="58" spans="1:28" ht="15" x14ac:dyDescent="0.2">
      <c r="A58" s="365"/>
      <c r="B58" s="365"/>
      <c r="C58" s="365"/>
      <c r="D58" s="365"/>
      <c r="E58" s="365"/>
      <c r="F58" s="365"/>
      <c r="G58" s="365"/>
      <c r="H58" s="365"/>
      <c r="I58" s="365"/>
      <c r="J58" s="366"/>
      <c r="K58" s="365"/>
      <c r="L58" s="365"/>
      <c r="M58" s="365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</row>
    <row r="59" spans="1:28" ht="15" x14ac:dyDescent="0.2">
      <c r="A59" s="350"/>
      <c r="B59" s="365"/>
      <c r="C59" s="365"/>
      <c r="D59" s="365"/>
      <c r="E59" s="365"/>
      <c r="F59" s="365"/>
      <c r="G59" s="303"/>
      <c r="H59" s="350"/>
      <c r="I59" s="350"/>
      <c r="J59" s="367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</row>
    <row r="60" spans="1:28" ht="15" x14ac:dyDescent="0.2">
      <c r="A60" s="350"/>
      <c r="B60" s="365"/>
      <c r="C60" s="365"/>
      <c r="D60" s="365"/>
      <c r="E60" s="365"/>
      <c r="F60" s="365"/>
      <c r="G60" s="303"/>
      <c r="H60" s="350"/>
      <c r="I60" s="350"/>
      <c r="J60" s="367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</row>
    <row r="61" spans="1:28" ht="15" x14ac:dyDescent="0.2">
      <c r="A61" s="350"/>
      <c r="B61" s="365"/>
      <c r="C61" s="365"/>
      <c r="D61" s="365"/>
      <c r="E61" s="365"/>
      <c r="F61" s="365"/>
      <c r="G61" s="303"/>
      <c r="H61" s="350"/>
      <c r="I61" s="350"/>
      <c r="J61" s="367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</row>
    <row r="62" spans="1:28" ht="15" x14ac:dyDescent="0.2">
      <c r="A62" s="350"/>
      <c r="B62" s="365"/>
      <c r="C62" s="365"/>
      <c r="D62" s="365"/>
      <c r="E62" s="365"/>
      <c r="F62" s="365"/>
      <c r="G62" s="303"/>
      <c r="H62" s="350"/>
      <c r="I62" s="350"/>
      <c r="J62" s="367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</row>
    <row r="63" spans="1:28" ht="15" x14ac:dyDescent="0.2">
      <c r="A63" s="350"/>
      <c r="B63" s="365"/>
      <c r="C63" s="365"/>
      <c r="D63" s="365"/>
      <c r="E63" s="365"/>
      <c r="F63" s="365"/>
      <c r="G63" s="303"/>
      <c r="H63" s="350"/>
      <c r="I63" s="350"/>
      <c r="J63" s="367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</row>
    <row r="64" spans="1:28" ht="15" x14ac:dyDescent="0.2">
      <c r="A64" s="350"/>
      <c r="B64" s="365"/>
      <c r="C64" s="365"/>
      <c r="D64" s="365"/>
      <c r="E64" s="365"/>
      <c r="F64" s="365"/>
      <c r="G64" s="303"/>
      <c r="H64" s="350"/>
      <c r="I64" s="350"/>
      <c r="J64" s="367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</row>
    <row r="65" spans="1:28" ht="15" x14ac:dyDescent="0.2">
      <c r="A65" s="350"/>
      <c r="B65" s="365"/>
      <c r="C65" s="365"/>
      <c r="D65" s="365"/>
      <c r="E65" s="365"/>
      <c r="F65" s="365"/>
      <c r="G65" s="303"/>
      <c r="H65" s="350"/>
      <c r="I65" s="350"/>
      <c r="J65" s="367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</row>
    <row r="66" spans="1:28" ht="15" x14ac:dyDescent="0.2">
      <c r="A66" s="350"/>
      <c r="B66" s="365"/>
      <c r="C66" s="365"/>
      <c r="D66" s="365"/>
      <c r="E66" s="365"/>
      <c r="F66" s="365"/>
      <c r="G66" s="303"/>
      <c r="H66" s="350"/>
      <c r="I66" s="350"/>
      <c r="J66" s="367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</row>
    <row r="67" spans="1:28" ht="15" x14ac:dyDescent="0.2">
      <c r="A67" s="350"/>
      <c r="B67" s="365"/>
      <c r="C67" s="365"/>
      <c r="D67" s="365"/>
      <c r="E67" s="365"/>
      <c r="F67" s="365"/>
      <c r="G67" s="303"/>
      <c r="H67" s="350"/>
      <c r="I67" s="350"/>
      <c r="J67" s="367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</row>
    <row r="68" spans="1:28" ht="15" x14ac:dyDescent="0.2">
      <c r="A68" s="350"/>
      <c r="B68" s="365"/>
      <c r="C68" s="365"/>
      <c r="D68" s="365"/>
      <c r="E68" s="365"/>
      <c r="F68" s="365"/>
      <c r="G68" s="303"/>
      <c r="H68" s="350"/>
      <c r="I68" s="350"/>
      <c r="J68" s="367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</row>
    <row r="69" spans="1:28" ht="15" x14ac:dyDescent="0.2">
      <c r="A69" s="350"/>
      <c r="B69" s="365"/>
      <c r="C69" s="365"/>
      <c r="D69" s="365"/>
      <c r="E69" s="365"/>
      <c r="F69" s="365"/>
      <c r="G69" s="303"/>
      <c r="H69" s="350"/>
      <c r="I69" s="350"/>
      <c r="J69" s="367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</row>
    <row r="70" spans="1:28" ht="15" x14ac:dyDescent="0.2">
      <c r="A70" s="350"/>
      <c r="B70" s="365"/>
      <c r="C70" s="365"/>
      <c r="D70" s="365"/>
      <c r="E70" s="365"/>
      <c r="F70" s="365"/>
      <c r="G70" s="303"/>
      <c r="H70" s="350"/>
      <c r="I70" s="350"/>
      <c r="J70" s="367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</row>
    <row r="71" spans="1:28" ht="15" x14ac:dyDescent="0.2">
      <c r="A71" s="350"/>
      <c r="B71" s="365"/>
      <c r="C71" s="365"/>
      <c r="D71" s="365"/>
      <c r="E71" s="365"/>
      <c r="F71" s="365"/>
      <c r="G71" s="303"/>
      <c r="H71" s="350"/>
      <c r="I71" s="350"/>
      <c r="J71" s="367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</row>
    <row r="72" spans="1:28" ht="15" x14ac:dyDescent="0.2">
      <c r="A72" s="350"/>
      <c r="B72" s="365"/>
      <c r="C72" s="365"/>
      <c r="D72" s="365"/>
      <c r="E72" s="365"/>
      <c r="F72" s="365"/>
      <c r="G72" s="303"/>
      <c r="H72" s="350"/>
      <c r="I72" s="350"/>
      <c r="J72" s="367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</row>
    <row r="73" spans="1:28" ht="15" x14ac:dyDescent="0.2">
      <c r="A73" s="350"/>
      <c r="B73" s="365"/>
      <c r="C73" s="365"/>
      <c r="D73" s="365"/>
      <c r="E73" s="365"/>
      <c r="F73" s="365"/>
      <c r="G73" s="303"/>
      <c r="H73" s="350"/>
      <c r="I73" s="350"/>
      <c r="J73" s="367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</row>
    <row r="74" spans="1:28" ht="15" x14ac:dyDescent="0.2">
      <c r="A74" s="350"/>
      <c r="B74" s="365"/>
      <c r="C74" s="365"/>
      <c r="D74" s="365"/>
      <c r="E74" s="365"/>
      <c r="F74" s="365"/>
      <c r="G74" s="303"/>
      <c r="H74" s="350"/>
      <c r="I74" s="350"/>
      <c r="J74" s="367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</row>
    <row r="75" spans="1:28" ht="15" x14ac:dyDescent="0.2">
      <c r="A75" s="350"/>
      <c r="B75" s="365"/>
      <c r="C75" s="365"/>
      <c r="D75" s="365"/>
      <c r="E75" s="365"/>
      <c r="F75" s="365"/>
      <c r="G75" s="303"/>
      <c r="H75" s="350"/>
      <c r="I75" s="350"/>
      <c r="J75" s="367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</row>
    <row r="76" spans="1:28" ht="15" x14ac:dyDescent="0.2">
      <c r="A76" s="350"/>
      <c r="B76" s="365"/>
      <c r="C76" s="365"/>
      <c r="D76" s="365"/>
      <c r="E76" s="365"/>
      <c r="F76" s="365"/>
      <c r="G76" s="303"/>
      <c r="H76" s="350"/>
      <c r="I76" s="350"/>
      <c r="J76" s="367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</row>
    <row r="77" spans="1:28" ht="15" x14ac:dyDescent="0.2">
      <c r="A77" s="350"/>
      <c r="B77" s="365"/>
      <c r="C77" s="365"/>
      <c r="D77" s="365"/>
      <c r="E77" s="365"/>
      <c r="F77" s="365"/>
      <c r="G77" s="303"/>
      <c r="H77" s="350"/>
      <c r="I77" s="350"/>
      <c r="J77" s="367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</row>
    <row r="78" spans="1:28" ht="15" x14ac:dyDescent="0.2">
      <c r="A78" s="350"/>
      <c r="B78" s="365"/>
      <c r="C78" s="365"/>
      <c r="D78" s="365"/>
      <c r="E78" s="365"/>
      <c r="F78" s="365"/>
      <c r="G78" s="303"/>
      <c r="H78" s="350"/>
      <c r="I78" s="350"/>
      <c r="J78" s="367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</row>
    <row r="79" spans="1:28" ht="15" x14ac:dyDescent="0.2">
      <c r="A79" s="350"/>
      <c r="B79" s="365"/>
      <c r="C79" s="365"/>
      <c r="D79" s="365"/>
      <c r="E79" s="365"/>
      <c r="F79" s="365"/>
      <c r="G79" s="303"/>
      <c r="H79" s="350"/>
      <c r="I79" s="350"/>
      <c r="J79" s="367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</row>
    <row r="80" spans="1:28" ht="15" x14ac:dyDescent="0.2">
      <c r="A80" s="350"/>
      <c r="B80" s="365"/>
      <c r="C80" s="365"/>
      <c r="D80" s="365"/>
      <c r="E80" s="365"/>
      <c r="F80" s="365"/>
      <c r="G80" s="303"/>
      <c r="H80" s="350"/>
      <c r="I80" s="350"/>
      <c r="J80" s="367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</row>
    <row r="81" spans="1:28" ht="15" x14ac:dyDescent="0.2">
      <c r="A81" s="350"/>
      <c r="B81" s="365"/>
      <c r="C81" s="365"/>
      <c r="D81" s="365"/>
      <c r="E81" s="365"/>
      <c r="F81" s="365"/>
      <c r="G81" s="303"/>
      <c r="H81" s="350"/>
      <c r="I81" s="350"/>
      <c r="J81" s="367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</row>
    <row r="82" spans="1:28" ht="15" x14ac:dyDescent="0.2">
      <c r="A82" s="350"/>
      <c r="B82" s="365"/>
      <c r="C82" s="365"/>
      <c r="D82" s="365"/>
      <c r="E82" s="365"/>
      <c r="F82" s="365"/>
      <c r="G82" s="303"/>
      <c r="H82" s="350"/>
      <c r="I82" s="350"/>
      <c r="J82" s="367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</row>
    <row r="83" spans="1:28" ht="15" x14ac:dyDescent="0.2">
      <c r="A83" s="350"/>
      <c r="B83" s="365"/>
      <c r="C83" s="365"/>
      <c r="D83" s="365"/>
      <c r="E83" s="365"/>
      <c r="F83" s="365"/>
      <c r="G83" s="303"/>
      <c r="H83" s="350"/>
      <c r="I83" s="350"/>
      <c r="J83" s="367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</row>
    <row r="84" spans="1:28" ht="15" x14ac:dyDescent="0.2">
      <c r="A84" s="350"/>
      <c r="B84" s="365"/>
      <c r="C84" s="365"/>
      <c r="D84" s="365"/>
      <c r="E84" s="365"/>
      <c r="F84" s="365"/>
      <c r="G84" s="303"/>
      <c r="H84" s="350"/>
      <c r="I84" s="350"/>
      <c r="J84" s="367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</row>
    <row r="85" spans="1:28" ht="15" x14ac:dyDescent="0.2">
      <c r="A85" s="350"/>
      <c r="B85" s="365"/>
      <c r="C85" s="365"/>
      <c r="D85" s="365"/>
      <c r="E85" s="365"/>
      <c r="F85" s="365"/>
      <c r="G85" s="303"/>
      <c r="H85" s="350"/>
      <c r="I85" s="350"/>
      <c r="J85" s="367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</row>
    <row r="86" spans="1:28" ht="15" x14ac:dyDescent="0.2">
      <c r="A86" s="350"/>
      <c r="B86" s="365"/>
      <c r="C86" s="365"/>
      <c r="D86" s="365"/>
      <c r="E86" s="365"/>
      <c r="F86" s="365"/>
      <c r="G86" s="303"/>
      <c r="H86" s="350"/>
      <c r="I86" s="350"/>
      <c r="J86" s="367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</row>
    <row r="87" spans="1:28" ht="15" x14ac:dyDescent="0.2">
      <c r="A87" s="350"/>
      <c r="B87" s="365"/>
      <c r="C87" s="365"/>
      <c r="D87" s="365"/>
      <c r="E87" s="365"/>
      <c r="F87" s="365"/>
      <c r="G87" s="303"/>
      <c r="H87" s="350"/>
      <c r="I87" s="350"/>
      <c r="J87" s="367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</row>
    <row r="88" spans="1:28" ht="15" x14ac:dyDescent="0.2">
      <c r="A88" s="350"/>
      <c r="B88" s="365"/>
      <c r="C88" s="365"/>
      <c r="D88" s="365"/>
      <c r="E88" s="365"/>
      <c r="F88" s="365"/>
      <c r="G88" s="303"/>
      <c r="H88" s="350"/>
      <c r="I88" s="350"/>
      <c r="J88" s="367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</row>
    <row r="89" spans="1:28" ht="15" x14ac:dyDescent="0.2">
      <c r="A89" s="350"/>
      <c r="B89" s="365"/>
      <c r="C89" s="365"/>
      <c r="D89" s="365"/>
      <c r="E89" s="365"/>
      <c r="F89" s="365"/>
      <c r="G89" s="303"/>
      <c r="H89" s="350"/>
      <c r="I89" s="350"/>
      <c r="J89" s="367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</row>
    <row r="90" spans="1:28" ht="15" x14ac:dyDescent="0.2">
      <c r="A90" s="350"/>
      <c r="B90" s="365"/>
      <c r="C90" s="365"/>
      <c r="D90" s="365"/>
      <c r="E90" s="365"/>
      <c r="F90" s="365"/>
      <c r="G90" s="303"/>
      <c r="H90" s="350"/>
      <c r="I90" s="350"/>
      <c r="J90" s="367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</row>
    <row r="91" spans="1:28" ht="15" x14ac:dyDescent="0.2">
      <c r="A91" s="350"/>
      <c r="B91" s="365"/>
      <c r="C91" s="365"/>
      <c r="D91" s="365"/>
      <c r="E91" s="365"/>
      <c r="F91" s="365"/>
      <c r="G91" s="303"/>
      <c r="H91" s="350"/>
      <c r="I91" s="350"/>
      <c r="J91" s="367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</row>
    <row r="92" spans="1:28" ht="15" x14ac:dyDescent="0.2">
      <c r="A92" s="350"/>
      <c r="B92" s="365"/>
      <c r="C92" s="365"/>
      <c r="D92" s="365"/>
      <c r="E92" s="365"/>
      <c r="F92" s="365"/>
      <c r="G92" s="303"/>
      <c r="H92" s="350"/>
      <c r="I92" s="350"/>
      <c r="J92" s="367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</row>
    <row r="93" spans="1:28" ht="15" x14ac:dyDescent="0.2">
      <c r="A93" s="350"/>
      <c r="B93" s="365"/>
      <c r="C93" s="365"/>
      <c r="D93" s="365"/>
      <c r="E93" s="365"/>
      <c r="F93" s="365"/>
      <c r="G93" s="303"/>
      <c r="H93" s="350"/>
      <c r="I93" s="350"/>
      <c r="J93" s="367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</row>
    <row r="94" spans="1:28" ht="15" x14ac:dyDescent="0.2">
      <c r="A94" s="350"/>
      <c r="B94" s="365"/>
      <c r="C94" s="365"/>
      <c r="D94" s="365"/>
      <c r="E94" s="365"/>
      <c r="F94" s="365"/>
      <c r="G94" s="303"/>
      <c r="H94" s="350"/>
      <c r="I94" s="350"/>
      <c r="J94" s="367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</row>
    <row r="95" spans="1:28" ht="15" x14ac:dyDescent="0.2">
      <c r="A95" s="350"/>
      <c r="B95" s="365"/>
      <c r="C95" s="365"/>
      <c r="D95" s="365"/>
      <c r="E95" s="365"/>
      <c r="F95" s="365"/>
      <c r="G95" s="303"/>
      <c r="H95" s="350"/>
      <c r="I95" s="350"/>
      <c r="J95" s="367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</row>
    <row r="96" spans="1:28" ht="15" x14ac:dyDescent="0.2">
      <c r="A96" s="350"/>
      <c r="B96" s="365"/>
      <c r="C96" s="365"/>
      <c r="D96" s="365"/>
      <c r="E96" s="365"/>
      <c r="F96" s="365"/>
      <c r="G96" s="303"/>
      <c r="H96" s="350"/>
      <c r="I96" s="350"/>
      <c r="J96" s="367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</row>
    <row r="97" spans="1:28" ht="15" x14ac:dyDescent="0.2">
      <c r="A97" s="350"/>
      <c r="B97" s="365"/>
      <c r="C97" s="365"/>
      <c r="D97" s="365"/>
      <c r="E97" s="365"/>
      <c r="F97" s="365"/>
      <c r="G97" s="303"/>
      <c r="H97" s="350"/>
      <c r="I97" s="350"/>
      <c r="J97" s="367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</row>
    <row r="98" spans="1:28" ht="15" x14ac:dyDescent="0.2">
      <c r="A98" s="350"/>
      <c r="B98" s="365"/>
      <c r="C98" s="365"/>
      <c r="D98" s="365"/>
      <c r="E98" s="365"/>
      <c r="F98" s="365"/>
      <c r="G98" s="303"/>
      <c r="H98" s="350"/>
      <c r="I98" s="350"/>
      <c r="J98" s="367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</row>
    <row r="99" spans="1:28" ht="15" x14ac:dyDescent="0.2">
      <c r="A99" s="350"/>
      <c r="B99" s="365"/>
      <c r="C99" s="365"/>
      <c r="D99" s="365"/>
      <c r="E99" s="365"/>
      <c r="F99" s="365"/>
      <c r="G99" s="303"/>
      <c r="H99" s="350"/>
      <c r="I99" s="350"/>
      <c r="J99" s="367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</row>
    <row r="100" spans="1:28" ht="15" x14ac:dyDescent="0.2">
      <c r="A100" s="350"/>
      <c r="B100" s="365"/>
      <c r="C100" s="365"/>
      <c r="D100" s="365"/>
      <c r="E100" s="365"/>
      <c r="F100" s="365"/>
      <c r="G100" s="303"/>
      <c r="H100" s="350"/>
      <c r="I100" s="350"/>
      <c r="J100" s="367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</row>
    <row r="101" spans="1:28" ht="15" x14ac:dyDescent="0.2">
      <c r="A101" s="350"/>
      <c r="B101" s="365"/>
      <c r="C101" s="365"/>
      <c r="D101" s="365"/>
      <c r="E101" s="365"/>
      <c r="F101" s="365"/>
      <c r="G101" s="303"/>
      <c r="H101" s="350"/>
      <c r="I101" s="350"/>
      <c r="J101" s="367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</row>
    <row r="102" spans="1:28" ht="15" x14ac:dyDescent="0.2">
      <c r="A102" s="350"/>
      <c r="B102" s="365"/>
      <c r="C102" s="365"/>
      <c r="D102" s="365"/>
      <c r="E102" s="365"/>
      <c r="F102" s="365"/>
      <c r="G102" s="303"/>
      <c r="H102" s="350"/>
      <c r="I102" s="350"/>
      <c r="J102" s="367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</row>
    <row r="103" spans="1:28" ht="15" x14ac:dyDescent="0.2">
      <c r="A103" s="350"/>
      <c r="B103" s="365"/>
      <c r="C103" s="365"/>
      <c r="D103" s="365"/>
      <c r="E103" s="365"/>
      <c r="F103" s="365"/>
      <c r="G103" s="303"/>
      <c r="H103" s="350"/>
      <c r="I103" s="350"/>
      <c r="J103" s="367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</row>
    <row r="104" spans="1:28" ht="15" x14ac:dyDescent="0.2">
      <c r="A104" s="350"/>
      <c r="B104" s="365"/>
      <c r="C104" s="365"/>
      <c r="D104" s="365"/>
      <c r="E104" s="365"/>
      <c r="F104" s="365"/>
      <c r="G104" s="303"/>
      <c r="H104" s="350"/>
      <c r="I104" s="350"/>
      <c r="J104" s="367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</row>
    <row r="105" spans="1:28" ht="15" x14ac:dyDescent="0.2">
      <c r="A105" s="350"/>
      <c r="B105" s="365"/>
      <c r="C105" s="365"/>
      <c r="D105" s="365"/>
      <c r="E105" s="365"/>
      <c r="F105" s="365"/>
      <c r="G105" s="303"/>
      <c r="H105" s="350"/>
      <c r="I105" s="350"/>
      <c r="J105" s="367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</row>
    <row r="106" spans="1:28" ht="15" x14ac:dyDescent="0.2">
      <c r="A106" s="350"/>
      <c r="B106" s="365"/>
      <c r="C106" s="365"/>
      <c r="D106" s="365"/>
      <c r="E106" s="365"/>
      <c r="F106" s="365"/>
      <c r="G106" s="303"/>
      <c r="H106" s="350"/>
      <c r="I106" s="350"/>
      <c r="J106" s="367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</row>
    <row r="107" spans="1:28" ht="15" x14ac:dyDescent="0.2">
      <c r="A107" s="350"/>
      <c r="B107" s="365"/>
      <c r="C107" s="365"/>
      <c r="D107" s="365"/>
      <c r="E107" s="365"/>
      <c r="F107" s="365"/>
      <c r="G107" s="303"/>
      <c r="H107" s="350"/>
      <c r="I107" s="350"/>
      <c r="J107" s="367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</row>
    <row r="108" spans="1:28" ht="15" x14ac:dyDescent="0.2">
      <c r="A108" s="350"/>
      <c r="B108" s="365"/>
      <c r="C108" s="365"/>
      <c r="D108" s="365"/>
      <c r="E108" s="365"/>
      <c r="F108" s="365"/>
      <c r="G108" s="303"/>
      <c r="H108" s="350"/>
      <c r="I108" s="350"/>
      <c r="J108" s="367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</row>
    <row r="109" spans="1:28" ht="15" x14ac:dyDescent="0.2">
      <c r="A109" s="350"/>
      <c r="B109" s="365"/>
      <c r="C109" s="365"/>
      <c r="D109" s="365"/>
      <c r="E109" s="365"/>
      <c r="F109" s="365"/>
      <c r="G109" s="303"/>
      <c r="H109" s="350"/>
      <c r="I109" s="350"/>
      <c r="J109" s="367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</row>
    <row r="110" spans="1:28" ht="15" x14ac:dyDescent="0.2">
      <c r="A110" s="350"/>
      <c r="B110" s="365"/>
      <c r="C110" s="365"/>
      <c r="D110" s="365"/>
      <c r="E110" s="365"/>
      <c r="F110" s="365"/>
      <c r="G110" s="303"/>
      <c r="H110" s="350"/>
      <c r="I110" s="350"/>
      <c r="J110" s="367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</row>
    <row r="111" spans="1:28" ht="15" x14ac:dyDescent="0.2">
      <c r="A111" s="350"/>
      <c r="B111" s="365"/>
      <c r="C111" s="365"/>
      <c r="D111" s="365"/>
      <c r="E111" s="365"/>
      <c r="F111" s="365"/>
      <c r="G111" s="303"/>
      <c r="H111" s="350"/>
      <c r="I111" s="350"/>
      <c r="J111" s="367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</row>
    <row r="112" spans="1:28" ht="15" x14ac:dyDescent="0.2">
      <c r="A112" s="350"/>
      <c r="B112" s="365"/>
      <c r="C112" s="365"/>
      <c r="D112" s="365"/>
      <c r="E112" s="365"/>
      <c r="F112" s="365"/>
      <c r="G112" s="303"/>
      <c r="H112" s="350"/>
      <c r="I112" s="350"/>
      <c r="J112" s="367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</row>
    <row r="113" spans="1:28" ht="15" x14ac:dyDescent="0.2">
      <c r="A113" s="350"/>
      <c r="B113" s="365"/>
      <c r="C113" s="365"/>
      <c r="D113" s="365"/>
      <c r="E113" s="365"/>
      <c r="F113" s="365"/>
      <c r="G113" s="303"/>
      <c r="H113" s="350"/>
      <c r="I113" s="350"/>
      <c r="J113" s="367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</row>
    <row r="114" spans="1:28" ht="15" x14ac:dyDescent="0.2">
      <c r="A114" s="350"/>
      <c r="B114" s="365"/>
      <c r="C114" s="365"/>
      <c r="D114" s="365"/>
      <c r="E114" s="365"/>
      <c r="F114" s="365"/>
      <c r="G114" s="303"/>
      <c r="H114" s="350"/>
      <c r="I114" s="350"/>
      <c r="J114" s="367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</row>
    <row r="115" spans="1:28" ht="15" x14ac:dyDescent="0.2">
      <c r="A115" s="350"/>
      <c r="B115" s="365"/>
      <c r="C115" s="365"/>
      <c r="D115" s="365"/>
      <c r="E115" s="365"/>
      <c r="F115" s="365"/>
      <c r="G115" s="303"/>
      <c r="H115" s="350"/>
      <c r="I115" s="350"/>
      <c r="J115" s="367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</row>
    <row r="116" spans="1:28" ht="15" x14ac:dyDescent="0.2">
      <c r="A116" s="350"/>
      <c r="B116" s="365"/>
      <c r="C116" s="365"/>
      <c r="D116" s="365"/>
      <c r="E116" s="365"/>
      <c r="F116" s="365"/>
      <c r="G116" s="303"/>
      <c r="H116" s="350"/>
      <c r="I116" s="350"/>
      <c r="J116" s="367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</row>
    <row r="117" spans="1:28" ht="15" x14ac:dyDescent="0.2">
      <c r="A117" s="350"/>
      <c r="B117" s="365"/>
      <c r="C117" s="365"/>
      <c r="D117" s="365"/>
      <c r="E117" s="365"/>
      <c r="F117" s="365"/>
      <c r="G117" s="303"/>
      <c r="H117" s="350"/>
      <c r="I117" s="350"/>
      <c r="J117" s="367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</row>
    <row r="118" spans="1:28" ht="15" x14ac:dyDescent="0.2">
      <c r="A118" s="350"/>
      <c r="B118" s="365"/>
      <c r="C118" s="365"/>
      <c r="D118" s="365"/>
      <c r="E118" s="365"/>
      <c r="F118" s="365"/>
      <c r="G118" s="303"/>
      <c r="H118" s="350"/>
      <c r="I118" s="350"/>
      <c r="J118" s="367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</row>
    <row r="119" spans="1:28" ht="15" x14ac:dyDescent="0.2">
      <c r="A119" s="350"/>
      <c r="B119" s="365"/>
      <c r="C119" s="365"/>
      <c r="D119" s="365"/>
      <c r="E119" s="365"/>
      <c r="F119" s="365"/>
      <c r="G119" s="303"/>
      <c r="H119" s="350"/>
      <c r="I119" s="350"/>
      <c r="J119" s="367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</row>
    <row r="120" spans="1:28" ht="15" x14ac:dyDescent="0.2">
      <c r="A120" s="350"/>
      <c r="B120" s="365"/>
      <c r="C120" s="365"/>
      <c r="D120" s="365"/>
      <c r="E120" s="365"/>
      <c r="F120" s="365"/>
      <c r="G120" s="303"/>
      <c r="H120" s="350"/>
      <c r="I120" s="350"/>
      <c r="J120" s="367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</row>
    <row r="121" spans="1:28" ht="15" x14ac:dyDescent="0.2">
      <c r="A121" s="350"/>
      <c r="B121" s="365"/>
      <c r="C121" s="365"/>
      <c r="D121" s="365"/>
      <c r="E121" s="365"/>
      <c r="F121" s="365"/>
      <c r="G121" s="303"/>
      <c r="H121" s="350"/>
      <c r="I121" s="350"/>
      <c r="J121" s="367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</row>
    <row r="122" spans="1:28" ht="15" x14ac:dyDescent="0.2">
      <c r="A122" s="350"/>
      <c r="B122" s="365"/>
      <c r="C122" s="365"/>
      <c r="D122" s="365"/>
      <c r="E122" s="365"/>
      <c r="F122" s="365"/>
      <c r="G122" s="303"/>
      <c r="H122" s="350"/>
      <c r="I122" s="350"/>
      <c r="J122" s="367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</row>
    <row r="123" spans="1:28" ht="15" x14ac:dyDescent="0.2">
      <c r="A123" s="350"/>
      <c r="B123" s="365"/>
      <c r="C123" s="365"/>
      <c r="D123" s="365"/>
      <c r="E123" s="365"/>
      <c r="F123" s="365"/>
      <c r="G123" s="303"/>
      <c r="H123" s="350"/>
      <c r="I123" s="350"/>
      <c r="J123" s="367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</row>
    <row r="124" spans="1:28" ht="15" x14ac:dyDescent="0.2">
      <c r="A124" s="350"/>
      <c r="B124" s="365"/>
      <c r="C124" s="365"/>
      <c r="D124" s="365"/>
      <c r="E124" s="365"/>
      <c r="F124" s="365"/>
      <c r="G124" s="303"/>
      <c r="H124" s="350"/>
      <c r="I124" s="350"/>
      <c r="J124" s="367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</row>
    <row r="125" spans="1:28" ht="15" x14ac:dyDescent="0.2">
      <c r="A125" s="350"/>
      <c r="B125" s="365"/>
      <c r="C125" s="365"/>
      <c r="D125" s="365"/>
      <c r="E125" s="365"/>
      <c r="F125" s="365"/>
      <c r="G125" s="303"/>
      <c r="H125" s="350"/>
      <c r="I125" s="350"/>
      <c r="J125" s="367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</row>
    <row r="126" spans="1:28" ht="15" x14ac:dyDescent="0.2">
      <c r="A126" s="350"/>
      <c r="B126" s="365"/>
      <c r="C126" s="365"/>
      <c r="D126" s="365"/>
      <c r="E126" s="365"/>
      <c r="F126" s="365"/>
      <c r="G126" s="303"/>
      <c r="H126" s="350"/>
      <c r="I126" s="350"/>
      <c r="J126" s="367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</row>
    <row r="127" spans="1:28" ht="15" x14ac:dyDescent="0.2">
      <c r="A127" s="350"/>
      <c r="B127" s="365"/>
      <c r="C127" s="365"/>
      <c r="D127" s="365"/>
      <c r="E127" s="365"/>
      <c r="F127" s="365"/>
      <c r="G127" s="303"/>
      <c r="H127" s="350"/>
      <c r="I127" s="350"/>
      <c r="J127" s="367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</row>
    <row r="128" spans="1:28" ht="15" x14ac:dyDescent="0.2">
      <c r="A128" s="350"/>
      <c r="B128" s="365"/>
      <c r="C128" s="365"/>
      <c r="D128" s="365"/>
      <c r="E128" s="365"/>
      <c r="F128" s="365"/>
      <c r="G128" s="303"/>
      <c r="H128" s="350"/>
      <c r="I128" s="350"/>
      <c r="J128" s="367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</row>
    <row r="129" spans="1:28" ht="15" x14ac:dyDescent="0.2">
      <c r="A129" s="350"/>
      <c r="B129" s="365"/>
      <c r="C129" s="365"/>
      <c r="D129" s="365"/>
      <c r="E129" s="365"/>
      <c r="F129" s="365"/>
      <c r="G129" s="303"/>
      <c r="H129" s="350"/>
      <c r="I129" s="350"/>
      <c r="J129" s="367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</row>
    <row r="130" spans="1:28" ht="15" x14ac:dyDescent="0.2">
      <c r="A130" s="350"/>
      <c r="B130" s="365"/>
      <c r="C130" s="365"/>
      <c r="D130" s="365"/>
      <c r="E130" s="365"/>
      <c r="F130" s="365"/>
      <c r="G130" s="303"/>
      <c r="H130" s="350"/>
      <c r="I130" s="350"/>
      <c r="J130" s="367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</row>
    <row r="131" spans="1:28" ht="15" x14ac:dyDescent="0.2">
      <c r="A131" s="350"/>
      <c r="B131" s="365"/>
      <c r="C131" s="365"/>
      <c r="D131" s="365"/>
      <c r="E131" s="365"/>
      <c r="F131" s="365"/>
      <c r="G131" s="303"/>
      <c r="H131" s="350"/>
      <c r="I131" s="350"/>
      <c r="J131" s="367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</row>
    <row r="132" spans="1:28" ht="15" x14ac:dyDescent="0.2">
      <c r="A132" s="350"/>
      <c r="B132" s="365"/>
      <c r="C132" s="365"/>
      <c r="D132" s="365"/>
      <c r="E132" s="365"/>
      <c r="F132" s="365"/>
      <c r="G132" s="303"/>
      <c r="H132" s="350"/>
      <c r="I132" s="350"/>
      <c r="J132" s="367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</row>
    <row r="133" spans="1:28" ht="15" x14ac:dyDescent="0.2">
      <c r="A133" s="350"/>
      <c r="B133" s="365"/>
      <c r="C133" s="365"/>
      <c r="D133" s="365"/>
      <c r="E133" s="365"/>
      <c r="F133" s="365"/>
      <c r="G133" s="303"/>
      <c r="H133" s="350"/>
      <c r="I133" s="350"/>
      <c r="J133" s="367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</row>
    <row r="134" spans="1:28" ht="15" x14ac:dyDescent="0.2">
      <c r="A134" s="350"/>
      <c r="B134" s="365"/>
      <c r="C134" s="365"/>
      <c r="D134" s="365"/>
      <c r="E134" s="365"/>
      <c r="F134" s="365"/>
      <c r="G134" s="303"/>
      <c r="H134" s="350"/>
      <c r="I134" s="350"/>
      <c r="J134" s="367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</row>
    <row r="135" spans="1:28" ht="15" x14ac:dyDescent="0.2">
      <c r="A135" s="350"/>
      <c r="B135" s="365"/>
      <c r="C135" s="365"/>
      <c r="D135" s="365"/>
      <c r="E135" s="365"/>
      <c r="F135" s="365"/>
      <c r="G135" s="303"/>
      <c r="H135" s="350"/>
      <c r="I135" s="350"/>
      <c r="J135" s="367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</row>
    <row r="136" spans="1:28" ht="15" x14ac:dyDescent="0.2">
      <c r="A136" s="350"/>
      <c r="B136" s="365"/>
      <c r="C136" s="365"/>
      <c r="D136" s="365"/>
      <c r="E136" s="365"/>
      <c r="F136" s="365"/>
      <c r="G136" s="303"/>
      <c r="H136" s="350"/>
      <c r="I136" s="350"/>
      <c r="J136" s="367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</row>
    <row r="137" spans="1:28" ht="15" x14ac:dyDescent="0.2">
      <c r="A137" s="350"/>
      <c r="B137" s="365"/>
      <c r="C137" s="365"/>
      <c r="D137" s="365"/>
      <c r="E137" s="365"/>
      <c r="F137" s="365"/>
      <c r="G137" s="303"/>
      <c r="H137" s="350"/>
      <c r="I137" s="350"/>
      <c r="J137" s="367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</row>
    <row r="138" spans="1:28" ht="15" x14ac:dyDescent="0.2">
      <c r="A138" s="350"/>
      <c r="B138" s="365"/>
      <c r="C138" s="365"/>
      <c r="D138" s="365"/>
      <c r="E138" s="365"/>
      <c r="F138" s="365"/>
      <c r="G138" s="303"/>
      <c r="H138" s="350"/>
      <c r="I138" s="350"/>
      <c r="J138" s="367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</row>
    <row r="139" spans="1:28" ht="15" x14ac:dyDescent="0.2">
      <c r="A139" s="350"/>
      <c r="B139" s="365"/>
      <c r="C139" s="365"/>
      <c r="D139" s="365"/>
      <c r="E139" s="365"/>
      <c r="F139" s="365"/>
      <c r="G139" s="303"/>
      <c r="H139" s="350"/>
      <c r="I139" s="350"/>
      <c r="J139" s="367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</row>
    <row r="140" spans="1:28" ht="15" x14ac:dyDescent="0.2">
      <c r="A140" s="350"/>
      <c r="B140" s="365"/>
      <c r="C140" s="365"/>
      <c r="D140" s="365"/>
      <c r="E140" s="365"/>
      <c r="F140" s="365"/>
      <c r="G140" s="303"/>
      <c r="H140" s="350"/>
      <c r="I140" s="350"/>
      <c r="J140" s="367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</row>
    <row r="141" spans="1:28" ht="15" x14ac:dyDescent="0.2">
      <c r="A141" s="350"/>
      <c r="B141" s="365"/>
      <c r="C141" s="365"/>
      <c r="D141" s="365"/>
      <c r="E141" s="365"/>
      <c r="F141" s="365"/>
      <c r="G141" s="303"/>
      <c r="H141" s="350"/>
      <c r="I141" s="350"/>
      <c r="J141" s="367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</row>
    <row r="142" spans="1:28" ht="15" x14ac:dyDescent="0.2">
      <c r="A142" s="350"/>
      <c r="B142" s="365"/>
      <c r="C142" s="365"/>
      <c r="D142" s="365"/>
      <c r="E142" s="365"/>
      <c r="F142" s="365"/>
      <c r="G142" s="303"/>
      <c r="H142" s="350"/>
      <c r="I142" s="350"/>
      <c r="J142" s="367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</row>
    <row r="143" spans="1:28" ht="15" x14ac:dyDescent="0.2">
      <c r="A143" s="350"/>
      <c r="B143" s="365"/>
      <c r="C143" s="365"/>
      <c r="D143" s="365"/>
      <c r="E143" s="365"/>
      <c r="F143" s="365"/>
      <c r="G143" s="303"/>
      <c r="H143" s="350"/>
      <c r="I143" s="350"/>
      <c r="J143" s="367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</row>
    <row r="144" spans="1:28" ht="15" x14ac:dyDescent="0.2">
      <c r="A144" s="350"/>
      <c r="B144" s="365"/>
      <c r="C144" s="365"/>
      <c r="D144" s="365"/>
      <c r="E144" s="365"/>
      <c r="F144" s="365"/>
      <c r="G144" s="303"/>
      <c r="H144" s="350"/>
      <c r="I144" s="350"/>
      <c r="J144" s="367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</row>
    <row r="145" spans="1:28" ht="15" x14ac:dyDescent="0.2">
      <c r="A145" s="350"/>
      <c r="B145" s="365"/>
      <c r="C145" s="365"/>
      <c r="D145" s="365"/>
      <c r="E145" s="365"/>
      <c r="F145" s="365"/>
      <c r="G145" s="303"/>
      <c r="H145" s="350"/>
      <c r="I145" s="350"/>
      <c r="J145" s="367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</row>
    <row r="146" spans="1:28" ht="15" x14ac:dyDescent="0.2">
      <c r="A146" s="350"/>
      <c r="B146" s="365"/>
      <c r="C146" s="365"/>
      <c r="D146" s="365"/>
      <c r="E146" s="365"/>
      <c r="F146" s="365"/>
      <c r="G146" s="303"/>
      <c r="H146" s="350"/>
      <c r="I146" s="350"/>
      <c r="J146" s="367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</row>
    <row r="147" spans="1:28" ht="15" x14ac:dyDescent="0.2">
      <c r="A147" s="350"/>
      <c r="B147" s="365"/>
      <c r="C147" s="365"/>
      <c r="D147" s="365"/>
      <c r="E147" s="365"/>
      <c r="F147" s="365"/>
      <c r="G147" s="303"/>
      <c r="H147" s="350"/>
      <c r="I147" s="350"/>
      <c r="J147" s="367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</row>
    <row r="148" spans="1:28" ht="15" x14ac:dyDescent="0.2">
      <c r="A148" s="350"/>
      <c r="B148" s="365"/>
      <c r="C148" s="365"/>
      <c r="D148" s="365"/>
      <c r="E148" s="365"/>
      <c r="F148" s="365"/>
      <c r="G148" s="303"/>
      <c r="H148" s="350"/>
      <c r="I148" s="350"/>
      <c r="J148" s="367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</row>
    <row r="149" spans="1:28" ht="15" x14ac:dyDescent="0.2">
      <c r="A149" s="350"/>
      <c r="B149" s="365"/>
      <c r="C149" s="365"/>
      <c r="D149" s="365"/>
      <c r="E149" s="365"/>
      <c r="F149" s="365"/>
      <c r="G149" s="303"/>
      <c r="H149" s="350"/>
      <c r="I149" s="350"/>
      <c r="J149" s="367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</row>
    <row r="150" spans="1:28" ht="15" x14ac:dyDescent="0.2">
      <c r="A150" s="350"/>
      <c r="B150" s="365"/>
      <c r="C150" s="365"/>
      <c r="D150" s="365"/>
      <c r="E150" s="365"/>
      <c r="F150" s="365"/>
      <c r="G150" s="303"/>
      <c r="H150" s="350"/>
      <c r="I150" s="350"/>
      <c r="J150" s="367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</row>
    <row r="151" spans="1:28" ht="15" x14ac:dyDescent="0.2">
      <c r="A151" s="350"/>
      <c r="B151" s="365"/>
      <c r="C151" s="365"/>
      <c r="D151" s="365"/>
      <c r="E151" s="365"/>
      <c r="F151" s="365"/>
      <c r="G151" s="303"/>
      <c r="H151" s="350"/>
      <c r="I151" s="350"/>
      <c r="J151" s="367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</row>
    <row r="152" spans="1:28" ht="15" x14ac:dyDescent="0.2">
      <c r="A152" s="350"/>
      <c r="B152" s="365"/>
      <c r="C152" s="365"/>
      <c r="D152" s="365"/>
      <c r="E152" s="365"/>
      <c r="F152" s="365"/>
      <c r="G152" s="303"/>
      <c r="H152" s="350"/>
      <c r="I152" s="350"/>
      <c r="J152" s="367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</row>
    <row r="153" spans="1:28" ht="15" x14ac:dyDescent="0.2">
      <c r="A153" s="350"/>
      <c r="B153" s="365"/>
      <c r="C153" s="365"/>
      <c r="D153" s="365"/>
      <c r="E153" s="365"/>
      <c r="F153" s="365"/>
      <c r="G153" s="303"/>
      <c r="H153" s="350"/>
      <c r="I153" s="350"/>
      <c r="J153" s="367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</row>
    <row r="154" spans="1:28" ht="15" x14ac:dyDescent="0.2">
      <c r="A154" s="350"/>
      <c r="B154" s="365"/>
      <c r="C154" s="365"/>
      <c r="D154" s="365"/>
      <c r="E154" s="365"/>
      <c r="F154" s="365"/>
      <c r="G154" s="303"/>
      <c r="H154" s="350"/>
      <c r="I154" s="350"/>
      <c r="J154" s="367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</row>
    <row r="155" spans="1:28" ht="15" x14ac:dyDescent="0.2">
      <c r="A155" s="350"/>
      <c r="B155" s="365"/>
      <c r="C155" s="365"/>
      <c r="D155" s="365"/>
      <c r="E155" s="365"/>
      <c r="F155" s="365"/>
      <c r="G155" s="303"/>
      <c r="H155" s="350"/>
      <c r="I155" s="350"/>
      <c r="J155" s="367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</row>
    <row r="156" spans="1:28" ht="15" x14ac:dyDescent="0.2">
      <c r="A156" s="350"/>
      <c r="B156" s="365"/>
      <c r="C156" s="365"/>
      <c r="D156" s="365"/>
      <c r="E156" s="365"/>
      <c r="F156" s="365"/>
      <c r="G156" s="303"/>
      <c r="H156" s="350"/>
      <c r="I156" s="350"/>
      <c r="J156" s="367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</row>
    <row r="157" spans="1:28" ht="15" x14ac:dyDescent="0.2">
      <c r="A157" s="350"/>
      <c r="B157" s="365"/>
      <c r="C157" s="365"/>
      <c r="D157" s="365"/>
      <c r="E157" s="365"/>
      <c r="F157" s="365"/>
      <c r="G157" s="303"/>
      <c r="H157" s="350"/>
      <c r="I157" s="350"/>
      <c r="J157" s="367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</row>
    <row r="158" spans="1:28" ht="15" x14ac:dyDescent="0.2">
      <c r="A158" s="350"/>
      <c r="B158" s="365"/>
      <c r="C158" s="365"/>
      <c r="D158" s="365"/>
      <c r="E158" s="365"/>
      <c r="F158" s="365"/>
      <c r="G158" s="303"/>
      <c r="H158" s="350"/>
      <c r="I158" s="350"/>
      <c r="J158" s="367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</row>
    <row r="159" spans="1:28" ht="15" x14ac:dyDescent="0.2">
      <c r="A159" s="350"/>
      <c r="B159" s="365"/>
      <c r="C159" s="365"/>
      <c r="D159" s="365"/>
      <c r="E159" s="365"/>
      <c r="F159" s="365"/>
      <c r="G159" s="303"/>
      <c r="H159" s="350"/>
      <c r="I159" s="350"/>
      <c r="J159" s="367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</row>
    <row r="160" spans="1:28" ht="15" x14ac:dyDescent="0.2">
      <c r="A160" s="350"/>
      <c r="B160" s="365"/>
      <c r="C160" s="365"/>
      <c r="D160" s="365"/>
      <c r="E160" s="365"/>
      <c r="F160" s="365"/>
      <c r="G160" s="303"/>
      <c r="H160" s="350"/>
      <c r="I160" s="350"/>
      <c r="J160" s="367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</row>
    <row r="161" spans="1:28" ht="15" x14ac:dyDescent="0.2">
      <c r="A161" s="350"/>
      <c r="B161" s="365"/>
      <c r="C161" s="365"/>
      <c r="D161" s="365"/>
      <c r="E161" s="365"/>
      <c r="F161" s="365"/>
      <c r="G161" s="303"/>
      <c r="H161" s="350"/>
      <c r="I161" s="350"/>
      <c r="J161" s="367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</row>
    <row r="162" spans="1:28" ht="15" x14ac:dyDescent="0.2">
      <c r="A162" s="350"/>
      <c r="B162" s="365"/>
      <c r="C162" s="365"/>
      <c r="D162" s="365"/>
      <c r="E162" s="365"/>
      <c r="F162" s="365"/>
      <c r="G162" s="303"/>
      <c r="H162" s="350"/>
      <c r="I162" s="350"/>
      <c r="J162" s="367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</row>
    <row r="163" spans="1:28" ht="15" x14ac:dyDescent="0.2">
      <c r="A163" s="350"/>
      <c r="B163" s="365"/>
      <c r="C163" s="365"/>
      <c r="D163" s="365"/>
      <c r="E163" s="365"/>
      <c r="F163" s="365"/>
      <c r="G163" s="303"/>
      <c r="H163" s="350"/>
      <c r="I163" s="350"/>
      <c r="J163" s="367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</row>
    <row r="164" spans="1:28" ht="15" x14ac:dyDescent="0.2">
      <c r="A164" s="350"/>
      <c r="B164" s="365"/>
      <c r="C164" s="365"/>
      <c r="D164" s="365"/>
      <c r="E164" s="365"/>
      <c r="F164" s="365"/>
      <c r="G164" s="303"/>
      <c r="H164" s="350"/>
      <c r="I164" s="350"/>
      <c r="J164" s="367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</row>
    <row r="165" spans="1:28" ht="15" x14ac:dyDescent="0.2">
      <c r="A165" s="350"/>
      <c r="B165" s="365"/>
      <c r="C165" s="365"/>
      <c r="D165" s="365"/>
      <c r="E165" s="365"/>
      <c r="F165" s="365"/>
      <c r="G165" s="303"/>
      <c r="H165" s="350"/>
      <c r="I165" s="350"/>
      <c r="J165" s="367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</row>
    <row r="166" spans="1:28" ht="15" x14ac:dyDescent="0.2">
      <c r="A166" s="350"/>
      <c r="B166" s="365"/>
      <c r="C166" s="365"/>
      <c r="D166" s="365"/>
      <c r="E166" s="365"/>
      <c r="F166" s="365"/>
      <c r="G166" s="303"/>
      <c r="H166" s="350"/>
      <c r="I166" s="350"/>
      <c r="J166" s="367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</row>
    <row r="167" spans="1:28" ht="15" x14ac:dyDescent="0.2">
      <c r="A167" s="350"/>
      <c r="B167" s="365"/>
      <c r="C167" s="365"/>
      <c r="D167" s="365"/>
      <c r="E167" s="365"/>
      <c r="F167" s="365"/>
      <c r="G167" s="303"/>
      <c r="H167" s="350"/>
      <c r="I167" s="350"/>
      <c r="J167" s="367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</row>
    <row r="168" spans="1:28" ht="15" x14ac:dyDescent="0.2">
      <c r="A168" s="350"/>
      <c r="B168" s="365"/>
      <c r="C168" s="365"/>
      <c r="D168" s="365"/>
      <c r="E168" s="365"/>
      <c r="F168" s="365"/>
      <c r="G168" s="303"/>
      <c r="H168" s="350"/>
      <c r="I168" s="350"/>
      <c r="J168" s="367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</row>
    <row r="169" spans="1:28" ht="15" x14ac:dyDescent="0.2">
      <c r="A169" s="350"/>
      <c r="B169" s="365"/>
      <c r="C169" s="365"/>
      <c r="D169" s="365"/>
      <c r="E169" s="365"/>
      <c r="F169" s="365"/>
      <c r="G169" s="303"/>
      <c r="H169" s="350"/>
      <c r="I169" s="350"/>
      <c r="J169" s="367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</row>
    <row r="170" spans="1:28" ht="15" x14ac:dyDescent="0.2">
      <c r="A170" s="350"/>
      <c r="B170" s="365"/>
      <c r="C170" s="365"/>
      <c r="D170" s="365"/>
      <c r="E170" s="365"/>
      <c r="F170" s="365"/>
      <c r="G170" s="303"/>
      <c r="H170" s="350"/>
      <c r="I170" s="350"/>
      <c r="J170" s="367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</row>
    <row r="171" spans="1:28" ht="15" x14ac:dyDescent="0.2">
      <c r="A171" s="350"/>
      <c r="B171" s="365"/>
      <c r="C171" s="365"/>
      <c r="D171" s="365"/>
      <c r="E171" s="365"/>
      <c r="F171" s="365"/>
      <c r="G171" s="303"/>
      <c r="H171" s="350"/>
      <c r="I171" s="350"/>
      <c r="J171" s="367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</row>
    <row r="172" spans="1:28" ht="15" x14ac:dyDescent="0.2">
      <c r="A172" s="350"/>
      <c r="B172" s="365"/>
      <c r="C172" s="365"/>
      <c r="D172" s="365"/>
      <c r="E172" s="365"/>
      <c r="F172" s="365"/>
      <c r="G172" s="303"/>
      <c r="H172" s="350"/>
      <c r="I172" s="350"/>
      <c r="J172" s="367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</row>
    <row r="173" spans="1:28" ht="15" x14ac:dyDescent="0.2">
      <c r="A173" s="350"/>
      <c r="B173" s="365"/>
      <c r="C173" s="365"/>
      <c r="D173" s="365"/>
      <c r="E173" s="365"/>
      <c r="F173" s="365"/>
      <c r="G173" s="303"/>
      <c r="H173" s="350"/>
      <c r="I173" s="350"/>
      <c r="J173" s="367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</row>
    <row r="174" spans="1:28" ht="15" x14ac:dyDescent="0.2">
      <c r="A174" s="350"/>
      <c r="B174" s="365"/>
      <c r="C174" s="365"/>
      <c r="D174" s="365"/>
      <c r="E174" s="365"/>
      <c r="F174" s="365"/>
      <c r="G174" s="303"/>
      <c r="H174" s="350"/>
      <c r="I174" s="350"/>
      <c r="J174" s="367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</row>
    <row r="175" spans="1:28" ht="15" x14ac:dyDescent="0.2">
      <c r="A175" s="350"/>
      <c r="B175" s="365"/>
      <c r="C175" s="365"/>
      <c r="D175" s="365"/>
      <c r="E175" s="365"/>
      <c r="F175" s="365"/>
      <c r="G175" s="303"/>
      <c r="H175" s="350"/>
      <c r="I175" s="350"/>
      <c r="J175" s="367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</row>
    <row r="176" spans="1:28" ht="15" x14ac:dyDescent="0.2">
      <c r="A176" s="350"/>
      <c r="B176" s="365"/>
      <c r="C176" s="365"/>
      <c r="D176" s="365"/>
      <c r="E176" s="365"/>
      <c r="F176" s="365"/>
      <c r="G176" s="303"/>
      <c r="H176" s="350"/>
      <c r="I176" s="350"/>
      <c r="J176" s="367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</row>
    <row r="177" spans="1:28" ht="15" x14ac:dyDescent="0.2">
      <c r="A177" s="350"/>
      <c r="B177" s="365"/>
      <c r="C177" s="365"/>
      <c r="D177" s="365"/>
      <c r="E177" s="365"/>
      <c r="F177" s="365"/>
      <c r="G177" s="303"/>
      <c r="H177" s="350"/>
      <c r="I177" s="350"/>
      <c r="J177" s="367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</row>
    <row r="178" spans="1:28" ht="15" x14ac:dyDescent="0.2">
      <c r="A178" s="350"/>
      <c r="B178" s="365"/>
      <c r="C178" s="365"/>
      <c r="D178" s="365"/>
      <c r="E178" s="365"/>
      <c r="F178" s="365"/>
      <c r="G178" s="303"/>
      <c r="H178" s="350"/>
      <c r="I178" s="350"/>
      <c r="J178" s="367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</row>
    <row r="179" spans="1:28" ht="15" x14ac:dyDescent="0.2">
      <c r="A179" s="350"/>
      <c r="B179" s="365"/>
      <c r="C179" s="365"/>
      <c r="D179" s="365"/>
      <c r="E179" s="365"/>
      <c r="F179" s="365"/>
      <c r="G179" s="303"/>
      <c r="H179" s="350"/>
      <c r="I179" s="350"/>
      <c r="J179" s="367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</row>
    <row r="180" spans="1:28" ht="15" x14ac:dyDescent="0.2">
      <c r="A180" s="350"/>
      <c r="B180" s="365"/>
      <c r="C180" s="365"/>
      <c r="D180" s="365"/>
      <c r="E180" s="365"/>
      <c r="F180" s="365"/>
      <c r="G180" s="303"/>
      <c r="H180" s="350"/>
      <c r="I180" s="350"/>
      <c r="J180" s="367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</row>
    <row r="181" spans="1:28" ht="15" x14ac:dyDescent="0.2">
      <c r="A181" s="350"/>
      <c r="B181" s="365"/>
      <c r="C181" s="365"/>
      <c r="D181" s="365"/>
      <c r="E181" s="365"/>
      <c r="F181" s="365"/>
      <c r="G181" s="303"/>
      <c r="H181" s="350"/>
      <c r="I181" s="350"/>
      <c r="J181" s="367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</row>
    <row r="182" spans="1:28" ht="15" x14ac:dyDescent="0.2">
      <c r="A182" s="350"/>
      <c r="B182" s="365"/>
      <c r="C182" s="365"/>
      <c r="D182" s="365"/>
      <c r="E182" s="365"/>
      <c r="F182" s="365"/>
      <c r="G182" s="303"/>
      <c r="H182" s="350"/>
      <c r="I182" s="350"/>
      <c r="J182" s="367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</row>
    <row r="183" spans="1:28" ht="15" x14ac:dyDescent="0.2">
      <c r="A183" s="350"/>
      <c r="B183" s="365"/>
      <c r="C183" s="365"/>
      <c r="D183" s="365"/>
      <c r="E183" s="365"/>
      <c r="F183" s="365"/>
      <c r="G183" s="303"/>
      <c r="H183" s="350"/>
      <c r="I183" s="350"/>
      <c r="J183" s="367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</row>
    <row r="184" spans="1:28" ht="15" x14ac:dyDescent="0.2">
      <c r="A184" s="350"/>
      <c r="B184" s="365"/>
      <c r="C184" s="365"/>
      <c r="D184" s="365"/>
      <c r="E184" s="365"/>
      <c r="F184" s="365"/>
      <c r="G184" s="303"/>
      <c r="H184" s="350"/>
      <c r="I184" s="350"/>
      <c r="J184" s="367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</row>
    <row r="185" spans="1:28" ht="15" x14ac:dyDescent="0.2">
      <c r="A185" s="350"/>
      <c r="B185" s="365"/>
      <c r="C185" s="365"/>
      <c r="D185" s="365"/>
      <c r="E185" s="365"/>
      <c r="F185" s="365"/>
      <c r="G185" s="303"/>
      <c r="H185" s="350"/>
      <c r="I185" s="350"/>
      <c r="J185" s="367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</row>
    <row r="186" spans="1:28" ht="15" x14ac:dyDescent="0.2">
      <c r="A186" s="350"/>
      <c r="B186" s="365"/>
      <c r="C186" s="365"/>
      <c r="D186" s="365"/>
      <c r="E186" s="365"/>
      <c r="F186" s="365"/>
      <c r="G186" s="303"/>
      <c r="H186" s="350"/>
      <c r="I186" s="350"/>
      <c r="J186" s="367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</row>
    <row r="187" spans="1:28" ht="15" x14ac:dyDescent="0.2">
      <c r="A187" s="350"/>
      <c r="B187" s="365"/>
      <c r="C187" s="365"/>
      <c r="D187" s="365"/>
      <c r="E187" s="365"/>
      <c r="F187" s="365"/>
      <c r="G187" s="303"/>
      <c r="H187" s="350"/>
      <c r="I187" s="350"/>
      <c r="J187" s="367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</row>
    <row r="188" spans="1:28" ht="15" x14ac:dyDescent="0.2">
      <c r="A188" s="350"/>
      <c r="B188" s="365"/>
      <c r="C188" s="365"/>
      <c r="D188" s="365"/>
      <c r="E188" s="365"/>
      <c r="F188" s="365"/>
      <c r="G188" s="303"/>
      <c r="H188" s="350"/>
      <c r="I188" s="350"/>
      <c r="J188" s="367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</row>
    <row r="189" spans="1:28" ht="15" x14ac:dyDescent="0.2">
      <c r="A189" s="350"/>
      <c r="B189" s="365"/>
      <c r="C189" s="365"/>
      <c r="D189" s="365"/>
      <c r="E189" s="365"/>
      <c r="F189" s="365"/>
      <c r="G189" s="303"/>
      <c r="H189" s="350"/>
      <c r="I189" s="350"/>
      <c r="J189" s="367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</row>
    <row r="190" spans="1:28" ht="15" x14ac:dyDescent="0.2">
      <c r="A190" s="350"/>
      <c r="B190" s="365"/>
      <c r="C190" s="365"/>
      <c r="D190" s="365"/>
      <c r="E190" s="365"/>
      <c r="F190" s="365"/>
      <c r="G190" s="303"/>
      <c r="H190" s="350"/>
      <c r="I190" s="350"/>
      <c r="J190" s="367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</row>
    <row r="191" spans="1:28" ht="15" x14ac:dyDescent="0.2">
      <c r="A191" s="350"/>
      <c r="B191" s="365"/>
      <c r="C191" s="365"/>
      <c r="D191" s="365"/>
      <c r="E191" s="365"/>
      <c r="F191" s="365"/>
      <c r="G191" s="303"/>
      <c r="H191" s="350"/>
      <c r="I191" s="350"/>
      <c r="J191" s="367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</row>
    <row r="192" spans="1:28" ht="15" x14ac:dyDescent="0.2">
      <c r="A192" s="350"/>
      <c r="B192" s="365"/>
      <c r="C192" s="365"/>
      <c r="D192" s="365"/>
      <c r="E192" s="365"/>
      <c r="F192" s="365"/>
      <c r="G192" s="303"/>
      <c r="H192" s="350"/>
      <c r="I192" s="350"/>
      <c r="J192" s="367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</row>
    <row r="193" spans="1:28" ht="15" x14ac:dyDescent="0.2">
      <c r="A193" s="350"/>
      <c r="B193" s="365"/>
      <c r="C193" s="365"/>
      <c r="D193" s="365"/>
      <c r="E193" s="365"/>
      <c r="F193" s="365"/>
      <c r="G193" s="303"/>
      <c r="H193" s="350"/>
      <c r="I193" s="350"/>
      <c r="J193" s="367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</row>
    <row r="194" spans="1:28" ht="15" x14ac:dyDescent="0.2">
      <c r="A194" s="350"/>
      <c r="B194" s="365"/>
      <c r="C194" s="365"/>
      <c r="D194" s="365"/>
      <c r="E194" s="365"/>
      <c r="F194" s="365"/>
      <c r="G194" s="303"/>
      <c r="H194" s="350"/>
      <c r="I194" s="350"/>
      <c r="J194" s="367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</row>
    <row r="195" spans="1:28" ht="15" x14ac:dyDescent="0.2">
      <c r="A195" s="350"/>
      <c r="B195" s="365"/>
      <c r="C195" s="365"/>
      <c r="D195" s="365"/>
      <c r="E195" s="365"/>
      <c r="F195" s="365"/>
      <c r="G195" s="303"/>
      <c r="H195" s="350"/>
      <c r="I195" s="350"/>
      <c r="J195" s="367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</row>
    <row r="196" spans="1:28" ht="15" x14ac:dyDescent="0.2">
      <c r="A196" s="350"/>
      <c r="B196" s="365"/>
      <c r="C196" s="365"/>
      <c r="D196" s="365"/>
      <c r="E196" s="365"/>
      <c r="F196" s="365"/>
      <c r="G196" s="303"/>
      <c r="H196" s="350"/>
      <c r="I196" s="350"/>
      <c r="J196" s="367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</row>
    <row r="197" spans="1:28" ht="15" x14ac:dyDescent="0.2">
      <c r="A197" s="350"/>
      <c r="B197" s="365"/>
      <c r="C197" s="365"/>
      <c r="D197" s="365"/>
      <c r="E197" s="365"/>
      <c r="F197" s="365"/>
      <c r="G197" s="303"/>
      <c r="H197" s="350"/>
      <c r="I197" s="350"/>
      <c r="J197" s="367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</row>
    <row r="198" spans="1:28" ht="15" x14ac:dyDescent="0.2">
      <c r="A198" s="350"/>
      <c r="B198" s="365"/>
      <c r="C198" s="365"/>
      <c r="D198" s="365"/>
      <c r="E198" s="365"/>
      <c r="F198" s="365"/>
      <c r="G198" s="303"/>
      <c r="H198" s="350"/>
      <c r="I198" s="350"/>
      <c r="J198" s="367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</row>
    <row r="199" spans="1:28" ht="15" x14ac:dyDescent="0.2">
      <c r="A199" s="350"/>
      <c r="B199" s="365"/>
      <c r="C199" s="365"/>
      <c r="D199" s="365"/>
      <c r="E199" s="365"/>
      <c r="F199" s="365"/>
      <c r="G199" s="303"/>
      <c r="H199" s="350"/>
      <c r="I199" s="350"/>
      <c r="J199" s="367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</row>
    <row r="200" spans="1:28" ht="15" x14ac:dyDescent="0.2">
      <c r="A200" s="350"/>
      <c r="B200" s="365"/>
      <c r="C200" s="365"/>
      <c r="D200" s="365"/>
      <c r="E200" s="365"/>
      <c r="F200" s="365"/>
      <c r="G200" s="303"/>
      <c r="H200" s="350"/>
      <c r="I200" s="350"/>
      <c r="J200" s="367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</row>
    <row r="201" spans="1:28" ht="15" x14ac:dyDescent="0.2">
      <c r="A201" s="350"/>
      <c r="B201" s="365"/>
      <c r="C201" s="365"/>
      <c r="D201" s="365"/>
      <c r="E201" s="365"/>
      <c r="F201" s="365"/>
      <c r="G201" s="303"/>
      <c r="H201" s="350"/>
      <c r="I201" s="350"/>
      <c r="J201" s="367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</row>
    <row r="202" spans="1:28" ht="15" x14ac:dyDescent="0.2">
      <c r="A202" s="350"/>
      <c r="B202" s="365"/>
      <c r="C202" s="365"/>
      <c r="D202" s="365"/>
      <c r="E202" s="365"/>
      <c r="F202" s="365"/>
      <c r="G202" s="303"/>
      <c r="H202" s="350"/>
      <c r="I202" s="350"/>
      <c r="J202" s="367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</row>
    <row r="203" spans="1:28" ht="15" x14ac:dyDescent="0.2">
      <c r="A203" s="350"/>
      <c r="B203" s="365"/>
      <c r="C203" s="365"/>
      <c r="D203" s="365"/>
      <c r="E203" s="365"/>
      <c r="F203" s="365"/>
      <c r="G203" s="303"/>
      <c r="H203" s="350"/>
      <c r="I203" s="350"/>
      <c r="J203" s="367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</row>
    <row r="204" spans="1:28" ht="15" x14ac:dyDescent="0.2">
      <c r="A204" s="350"/>
      <c r="B204" s="365"/>
      <c r="C204" s="365"/>
      <c r="D204" s="365"/>
      <c r="E204" s="365"/>
      <c r="F204" s="365"/>
      <c r="G204" s="303"/>
      <c r="H204" s="350"/>
      <c r="I204" s="350"/>
      <c r="J204" s="367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</row>
    <row r="205" spans="1:28" ht="15" x14ac:dyDescent="0.2">
      <c r="A205" s="350"/>
      <c r="B205" s="365"/>
      <c r="C205" s="365"/>
      <c r="D205" s="365"/>
      <c r="E205" s="365"/>
      <c r="F205" s="365"/>
      <c r="G205" s="303"/>
      <c r="H205" s="350"/>
      <c r="I205" s="350"/>
      <c r="J205" s="367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</row>
    <row r="206" spans="1:28" ht="15" x14ac:dyDescent="0.2">
      <c r="A206" s="350"/>
      <c r="B206" s="365"/>
      <c r="C206" s="365"/>
      <c r="D206" s="365"/>
      <c r="E206" s="365"/>
      <c r="F206" s="365"/>
      <c r="G206" s="303"/>
      <c r="H206" s="350"/>
      <c r="I206" s="350"/>
      <c r="J206" s="367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</row>
    <row r="207" spans="1:28" ht="15" x14ac:dyDescent="0.2">
      <c r="A207" s="350"/>
      <c r="B207" s="365"/>
      <c r="C207" s="365"/>
      <c r="D207" s="365"/>
      <c r="E207" s="365"/>
      <c r="F207" s="365"/>
      <c r="G207" s="303"/>
      <c r="H207" s="350"/>
      <c r="I207" s="350"/>
      <c r="J207" s="367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</row>
    <row r="208" spans="1:28" ht="15" x14ac:dyDescent="0.2">
      <c r="A208" s="350"/>
      <c r="B208" s="365"/>
      <c r="C208" s="365"/>
      <c r="D208" s="365"/>
      <c r="E208" s="365"/>
      <c r="F208" s="365"/>
      <c r="G208" s="303"/>
      <c r="H208" s="350"/>
      <c r="I208" s="350"/>
      <c r="J208" s="367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</row>
    <row r="209" spans="1:28" ht="15" x14ac:dyDescent="0.2">
      <c r="A209" s="350"/>
      <c r="B209" s="365"/>
      <c r="C209" s="365"/>
      <c r="D209" s="365"/>
      <c r="E209" s="365"/>
      <c r="F209" s="365"/>
      <c r="G209" s="303"/>
      <c r="H209" s="350"/>
      <c r="I209" s="350"/>
      <c r="J209" s="367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</row>
    <row r="210" spans="1:28" ht="15" x14ac:dyDescent="0.2">
      <c r="A210" s="350"/>
      <c r="B210" s="365"/>
      <c r="C210" s="365"/>
      <c r="D210" s="365"/>
      <c r="E210" s="365"/>
      <c r="F210" s="365"/>
      <c r="G210" s="303"/>
      <c r="H210" s="350"/>
      <c r="I210" s="350"/>
      <c r="J210" s="367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</row>
    <row r="211" spans="1:28" ht="15" x14ac:dyDescent="0.2">
      <c r="A211" s="350"/>
      <c r="B211" s="365"/>
      <c r="C211" s="365"/>
      <c r="D211" s="365"/>
      <c r="E211" s="365"/>
      <c r="F211" s="365"/>
      <c r="G211" s="303"/>
      <c r="H211" s="350"/>
      <c r="I211" s="350"/>
      <c r="J211" s="367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</row>
    <row r="212" spans="1:28" ht="15" x14ac:dyDescent="0.2">
      <c r="A212" s="350"/>
      <c r="B212" s="365"/>
      <c r="C212" s="365"/>
      <c r="D212" s="365"/>
      <c r="E212" s="365"/>
      <c r="F212" s="365"/>
      <c r="G212" s="303"/>
      <c r="H212" s="350"/>
      <c r="I212" s="350"/>
      <c r="J212" s="367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</row>
    <row r="213" spans="1:28" ht="15" x14ac:dyDescent="0.2">
      <c r="A213" s="350"/>
      <c r="B213" s="365"/>
      <c r="C213" s="365"/>
      <c r="D213" s="365"/>
      <c r="E213" s="365"/>
      <c r="F213" s="365"/>
      <c r="G213" s="303"/>
      <c r="H213" s="350"/>
      <c r="I213" s="350"/>
      <c r="J213" s="367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</row>
    <row r="214" spans="1:28" ht="15" x14ac:dyDescent="0.2">
      <c r="A214" s="350"/>
      <c r="B214" s="365"/>
      <c r="C214" s="365"/>
      <c r="D214" s="365"/>
      <c r="E214" s="365"/>
      <c r="F214" s="365"/>
      <c r="G214" s="303"/>
      <c r="H214" s="350"/>
      <c r="I214" s="350"/>
      <c r="J214" s="367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</row>
    <row r="215" spans="1:28" ht="15" x14ac:dyDescent="0.2">
      <c r="A215" s="350"/>
      <c r="B215" s="365"/>
      <c r="C215" s="365"/>
      <c r="D215" s="365"/>
      <c r="E215" s="365"/>
      <c r="F215" s="365"/>
      <c r="G215" s="303"/>
      <c r="H215" s="350"/>
      <c r="I215" s="350"/>
      <c r="J215" s="367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</row>
    <row r="216" spans="1:28" ht="15" x14ac:dyDescent="0.2">
      <c r="A216" s="350"/>
      <c r="B216" s="365"/>
      <c r="C216" s="365"/>
      <c r="D216" s="365"/>
      <c r="E216" s="365"/>
      <c r="F216" s="365"/>
      <c r="G216" s="303"/>
      <c r="H216" s="350"/>
      <c r="I216" s="350"/>
      <c r="J216" s="367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</row>
    <row r="217" spans="1:28" ht="15" x14ac:dyDescent="0.2">
      <c r="A217" s="350"/>
      <c r="B217" s="365"/>
      <c r="C217" s="365"/>
      <c r="D217" s="365"/>
      <c r="E217" s="365"/>
      <c r="F217" s="365"/>
      <c r="G217" s="303"/>
      <c r="H217" s="350"/>
      <c r="I217" s="350"/>
      <c r="J217" s="367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</row>
    <row r="218" spans="1:28" ht="15" x14ac:dyDescent="0.2">
      <c r="A218" s="350"/>
      <c r="B218" s="365"/>
      <c r="C218" s="365"/>
      <c r="D218" s="365"/>
      <c r="E218" s="365"/>
      <c r="F218" s="365"/>
      <c r="G218" s="303"/>
      <c r="H218" s="350"/>
      <c r="I218" s="350"/>
      <c r="J218" s="367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</row>
    <row r="219" spans="1:28" ht="15" x14ac:dyDescent="0.2">
      <c r="A219" s="350"/>
      <c r="B219" s="365"/>
      <c r="C219" s="365"/>
      <c r="D219" s="365"/>
      <c r="E219" s="365"/>
      <c r="F219" s="365"/>
      <c r="G219" s="303"/>
      <c r="H219" s="350"/>
      <c r="I219" s="350"/>
      <c r="J219" s="367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</row>
    <row r="220" spans="1:28" ht="15" x14ac:dyDescent="0.2">
      <c r="A220" s="350"/>
      <c r="B220" s="365"/>
      <c r="C220" s="365"/>
      <c r="D220" s="365"/>
      <c r="E220" s="365"/>
      <c r="F220" s="365"/>
      <c r="G220" s="303"/>
      <c r="H220" s="350"/>
      <c r="I220" s="350"/>
      <c r="J220" s="367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</row>
    <row r="221" spans="1:28" ht="15" x14ac:dyDescent="0.2">
      <c r="A221" s="350"/>
      <c r="B221" s="365"/>
      <c r="C221" s="365"/>
      <c r="D221" s="365"/>
      <c r="E221" s="365"/>
      <c r="F221" s="365"/>
      <c r="G221" s="303"/>
      <c r="H221" s="350"/>
      <c r="I221" s="350"/>
      <c r="J221" s="367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</row>
    <row r="222" spans="1:28" ht="15" x14ac:dyDescent="0.2">
      <c r="A222" s="350"/>
      <c r="B222" s="365"/>
      <c r="C222" s="365"/>
      <c r="D222" s="365"/>
      <c r="E222" s="365"/>
      <c r="F222" s="365"/>
      <c r="G222" s="303"/>
      <c r="H222" s="350"/>
      <c r="I222" s="350"/>
      <c r="J222" s="367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</row>
    <row r="223" spans="1:28" ht="15" x14ac:dyDescent="0.2">
      <c r="A223" s="350"/>
      <c r="B223" s="365"/>
      <c r="C223" s="365"/>
      <c r="D223" s="365"/>
      <c r="E223" s="365"/>
      <c r="F223" s="365"/>
      <c r="G223" s="303"/>
      <c r="H223" s="350"/>
      <c r="I223" s="350"/>
      <c r="J223" s="367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</row>
    <row r="224" spans="1:28" ht="15" x14ac:dyDescent="0.2">
      <c r="A224" s="350"/>
      <c r="B224" s="365"/>
      <c r="C224" s="365"/>
      <c r="D224" s="365"/>
      <c r="E224" s="365"/>
      <c r="F224" s="365"/>
      <c r="G224" s="303"/>
      <c r="H224" s="350"/>
      <c r="I224" s="350"/>
      <c r="J224" s="367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</row>
    <row r="225" spans="1:28" ht="15" x14ac:dyDescent="0.2">
      <c r="A225" s="350"/>
      <c r="B225" s="365"/>
      <c r="C225" s="365"/>
      <c r="D225" s="365"/>
      <c r="E225" s="365"/>
      <c r="F225" s="365"/>
      <c r="G225" s="303"/>
      <c r="H225" s="350"/>
      <c r="I225" s="350"/>
      <c r="J225" s="367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</row>
    <row r="226" spans="1:28" ht="15" x14ac:dyDescent="0.2">
      <c r="A226" s="350"/>
      <c r="B226" s="365"/>
      <c r="C226" s="365"/>
      <c r="D226" s="365"/>
      <c r="E226" s="365"/>
      <c r="F226" s="365"/>
      <c r="G226" s="303"/>
      <c r="H226" s="350"/>
      <c r="I226" s="350"/>
      <c r="J226" s="367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</row>
    <row r="227" spans="1:28" ht="15" x14ac:dyDescent="0.2">
      <c r="A227" s="350"/>
      <c r="B227" s="365"/>
      <c r="C227" s="365"/>
      <c r="D227" s="365"/>
      <c r="E227" s="365"/>
      <c r="F227" s="365"/>
      <c r="G227" s="303"/>
      <c r="H227" s="350"/>
      <c r="I227" s="350"/>
      <c r="J227" s="367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</row>
    <row r="228" spans="1:28" ht="15" x14ac:dyDescent="0.2">
      <c r="A228" s="350"/>
      <c r="B228" s="365"/>
      <c r="C228" s="365"/>
      <c r="D228" s="365"/>
      <c r="E228" s="365"/>
      <c r="F228" s="365"/>
      <c r="G228" s="303"/>
      <c r="H228" s="350"/>
      <c r="I228" s="350"/>
      <c r="J228" s="367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</row>
    <row r="229" spans="1:28" ht="15" x14ac:dyDescent="0.2">
      <c r="A229" s="350"/>
      <c r="B229" s="365"/>
      <c r="C229" s="365"/>
      <c r="D229" s="365"/>
      <c r="E229" s="365"/>
      <c r="F229" s="365"/>
      <c r="G229" s="303"/>
      <c r="H229" s="350"/>
      <c r="I229" s="350"/>
      <c r="J229" s="367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</row>
    <row r="230" spans="1:28" ht="15" x14ac:dyDescent="0.2">
      <c r="A230" s="350"/>
      <c r="B230" s="365"/>
      <c r="C230" s="365"/>
      <c r="D230" s="365"/>
      <c r="E230" s="365"/>
      <c r="F230" s="365"/>
      <c r="G230" s="303"/>
      <c r="H230" s="350"/>
      <c r="I230" s="350"/>
      <c r="J230" s="367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</row>
    <row r="231" spans="1:28" ht="15" x14ac:dyDescent="0.2">
      <c r="A231" s="350"/>
      <c r="B231" s="365"/>
      <c r="C231" s="365"/>
      <c r="D231" s="365"/>
      <c r="E231" s="365"/>
      <c r="F231" s="365"/>
      <c r="G231" s="303"/>
      <c r="H231" s="350"/>
      <c r="I231" s="350"/>
      <c r="J231" s="367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</row>
    <row r="232" spans="1:28" ht="15" x14ac:dyDescent="0.2">
      <c r="A232" s="350"/>
      <c r="B232" s="365"/>
      <c r="C232" s="365"/>
      <c r="D232" s="365"/>
      <c r="E232" s="365"/>
      <c r="F232" s="365"/>
      <c r="G232" s="303"/>
      <c r="H232" s="350"/>
      <c r="I232" s="350"/>
      <c r="J232" s="367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</row>
    <row r="233" spans="1:28" ht="15" x14ac:dyDescent="0.2">
      <c r="A233" s="350"/>
      <c r="B233" s="365"/>
      <c r="C233" s="365"/>
      <c r="D233" s="365"/>
      <c r="E233" s="365"/>
      <c r="F233" s="365"/>
      <c r="G233" s="303"/>
      <c r="H233" s="350"/>
      <c r="I233" s="350"/>
      <c r="J233" s="367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</row>
    <row r="234" spans="1:28" ht="15" x14ac:dyDescent="0.2">
      <c r="A234" s="350"/>
      <c r="B234" s="365"/>
      <c r="C234" s="365"/>
      <c r="D234" s="365"/>
      <c r="E234" s="365"/>
      <c r="F234" s="365"/>
      <c r="G234" s="303"/>
      <c r="H234" s="350"/>
      <c r="I234" s="350"/>
      <c r="J234" s="367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</row>
    <row r="235" spans="1:28" ht="15" x14ac:dyDescent="0.2">
      <c r="A235" s="350"/>
      <c r="B235" s="365"/>
      <c r="C235" s="365"/>
      <c r="D235" s="365"/>
      <c r="E235" s="365"/>
      <c r="F235" s="365"/>
      <c r="G235" s="303"/>
      <c r="H235" s="350"/>
      <c r="I235" s="350"/>
      <c r="J235" s="367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</row>
    <row r="236" spans="1:28" ht="15" x14ac:dyDescent="0.2">
      <c r="A236" s="350"/>
      <c r="B236" s="365"/>
      <c r="C236" s="365"/>
      <c r="D236" s="365"/>
      <c r="E236" s="365"/>
      <c r="F236" s="365"/>
      <c r="G236" s="303"/>
      <c r="H236" s="350"/>
      <c r="I236" s="350"/>
      <c r="J236" s="367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</row>
    <row r="237" spans="1:28" ht="15" x14ac:dyDescent="0.2">
      <c r="A237" s="350"/>
      <c r="B237" s="365"/>
      <c r="C237" s="365"/>
      <c r="D237" s="365"/>
      <c r="E237" s="365"/>
      <c r="F237" s="365"/>
      <c r="G237" s="303"/>
      <c r="H237" s="350"/>
      <c r="I237" s="350"/>
      <c r="J237" s="367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</row>
    <row r="238" spans="1:28" ht="15" x14ac:dyDescent="0.2">
      <c r="A238" s="350"/>
      <c r="B238" s="365"/>
      <c r="C238" s="365"/>
      <c r="D238" s="365"/>
      <c r="E238" s="365"/>
      <c r="F238" s="365"/>
      <c r="G238" s="303"/>
      <c r="H238" s="350"/>
      <c r="I238" s="350"/>
      <c r="J238" s="367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</row>
    <row r="239" spans="1:28" ht="15" x14ac:dyDescent="0.2">
      <c r="A239" s="350"/>
      <c r="B239" s="365"/>
      <c r="C239" s="365"/>
      <c r="D239" s="365"/>
      <c r="E239" s="365"/>
      <c r="F239" s="365"/>
      <c r="G239" s="303"/>
      <c r="H239" s="350"/>
      <c r="I239" s="350"/>
      <c r="J239" s="367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</row>
    <row r="240" spans="1:28" ht="15" x14ac:dyDescent="0.2">
      <c r="A240" s="350"/>
      <c r="B240" s="365"/>
      <c r="C240" s="365"/>
      <c r="D240" s="365"/>
      <c r="E240" s="365"/>
      <c r="F240" s="365"/>
      <c r="G240" s="303"/>
      <c r="H240" s="350"/>
      <c r="I240" s="350"/>
      <c r="J240" s="367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</row>
    <row r="241" spans="1:28" ht="15" x14ac:dyDescent="0.2">
      <c r="A241" s="350"/>
      <c r="B241" s="365"/>
      <c r="C241" s="365"/>
      <c r="D241" s="365"/>
      <c r="E241" s="365"/>
      <c r="F241" s="365"/>
      <c r="G241" s="303"/>
      <c r="H241" s="350"/>
      <c r="I241" s="350"/>
      <c r="J241" s="367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</row>
    <row r="242" spans="1:28" ht="15" x14ac:dyDescent="0.2">
      <c r="A242" s="350"/>
      <c r="B242" s="365"/>
      <c r="C242" s="365"/>
      <c r="D242" s="365"/>
      <c r="E242" s="365"/>
      <c r="F242" s="365"/>
      <c r="G242" s="303"/>
      <c r="H242" s="350"/>
      <c r="I242" s="350"/>
      <c r="J242" s="367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</row>
    <row r="243" spans="1:28" ht="15" x14ac:dyDescent="0.2">
      <c r="A243" s="350"/>
      <c r="B243" s="365"/>
      <c r="C243" s="365"/>
      <c r="D243" s="365"/>
      <c r="E243" s="365"/>
      <c r="F243" s="365"/>
      <c r="G243" s="303"/>
      <c r="H243" s="350"/>
      <c r="I243" s="350"/>
      <c r="J243" s="367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</row>
    <row r="244" spans="1:28" ht="15" x14ac:dyDescent="0.2">
      <c r="A244" s="350"/>
      <c r="B244" s="365"/>
      <c r="C244" s="365"/>
      <c r="D244" s="365"/>
      <c r="E244" s="365"/>
      <c r="F244" s="365"/>
      <c r="G244" s="303"/>
      <c r="H244" s="350"/>
      <c r="I244" s="350"/>
      <c r="J244" s="367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</row>
    <row r="245" spans="1:28" ht="15" x14ac:dyDescent="0.2">
      <c r="A245" s="350"/>
      <c r="B245" s="365"/>
      <c r="C245" s="365"/>
      <c r="D245" s="365"/>
      <c r="E245" s="365"/>
      <c r="F245" s="365"/>
      <c r="G245" s="303"/>
      <c r="H245" s="350"/>
      <c r="I245" s="350"/>
      <c r="J245" s="367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</row>
    <row r="246" spans="1:28" ht="15" x14ac:dyDescent="0.2">
      <c r="A246" s="350"/>
      <c r="B246" s="365"/>
      <c r="C246" s="365"/>
      <c r="D246" s="365"/>
      <c r="E246" s="365"/>
      <c r="F246" s="365"/>
      <c r="G246" s="303"/>
      <c r="H246" s="350"/>
      <c r="I246" s="350"/>
      <c r="J246" s="367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</row>
    <row r="247" spans="1:28" ht="15" x14ac:dyDescent="0.2">
      <c r="A247" s="350"/>
      <c r="B247" s="365"/>
      <c r="C247" s="365"/>
      <c r="D247" s="365"/>
      <c r="E247" s="365"/>
      <c r="F247" s="365"/>
      <c r="G247" s="303"/>
      <c r="H247" s="350"/>
      <c r="I247" s="350"/>
      <c r="J247" s="367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</row>
    <row r="248" spans="1:28" ht="15" x14ac:dyDescent="0.2">
      <c r="A248" s="350"/>
      <c r="B248" s="365"/>
      <c r="C248" s="365"/>
      <c r="D248" s="365"/>
      <c r="E248" s="365"/>
      <c r="F248" s="365"/>
      <c r="G248" s="303"/>
      <c r="H248" s="350"/>
      <c r="I248" s="350"/>
      <c r="J248" s="367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</row>
  </sheetData>
  <mergeCells count="23">
    <mergeCell ref="A47:M47"/>
    <mergeCell ref="A34:A43"/>
    <mergeCell ref="L34:L43"/>
    <mergeCell ref="M34:M43"/>
    <mergeCell ref="A44:M44"/>
    <mergeCell ref="A45:A46"/>
    <mergeCell ref="L45:L46"/>
    <mergeCell ref="M45:M46"/>
    <mergeCell ref="A17:M17"/>
    <mergeCell ref="A18:A32"/>
    <mergeCell ref="L18:L32"/>
    <mergeCell ref="M18:M32"/>
    <mergeCell ref="A33:M33"/>
    <mergeCell ref="A9:M9"/>
    <mergeCell ref="A11:M11"/>
    <mergeCell ref="A12:A16"/>
    <mergeCell ref="L12:L16"/>
    <mergeCell ref="M12:M16"/>
    <mergeCell ref="A3:M3"/>
    <mergeCell ref="O3:R3"/>
    <mergeCell ref="A5:A8"/>
    <mergeCell ref="L5:L8"/>
    <mergeCell ref="M5:M8"/>
  </mergeCells>
  <pageMargins left="0.25" right="0.25" top="0.75" bottom="0.75" header="0.511811023622047" footer="0.511811023622047"/>
  <pageSetup paperSize="9" fitToHeight="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>
      <selection activeCell="B12" sqref="B12"/>
    </sheetView>
  </sheetViews>
  <sheetFormatPr defaultColWidth="12.5703125" defaultRowHeight="12.75" x14ac:dyDescent="0.2"/>
  <cols>
    <col min="1" max="26" width="8.5703125" style="1" customWidth="1"/>
  </cols>
  <sheetData>
    <row r="1" spans="2:10" ht="12.75" customHeight="1" x14ac:dyDescent="0.2"/>
    <row r="2" spans="2:10" ht="12.75" customHeight="1" x14ac:dyDescent="0.2"/>
    <row r="3" spans="2:10" ht="12.75" customHeight="1" x14ac:dyDescent="0.2"/>
    <row r="4" spans="2:10" ht="12.75" customHeight="1" x14ac:dyDescent="0.2"/>
    <row r="5" spans="2:10" ht="12.75" customHeight="1" x14ac:dyDescent="0.2"/>
    <row r="6" spans="2:10" ht="12.75" customHeight="1" x14ac:dyDescent="0.2"/>
    <row r="7" spans="2:10" ht="12.75" customHeight="1" x14ac:dyDescent="0.2"/>
    <row r="8" spans="2:10" ht="12.75" customHeight="1" x14ac:dyDescent="0.2"/>
    <row r="9" spans="2:10" ht="12.75" customHeight="1" x14ac:dyDescent="0.2"/>
    <row r="10" spans="2:10" ht="12.75" customHeight="1" x14ac:dyDescent="0.2"/>
    <row r="11" spans="2:10" ht="12.75" customHeight="1" x14ac:dyDescent="0.2"/>
    <row r="12" spans="2:10" ht="23.25" x14ac:dyDescent="0.35">
      <c r="B12" s="368" t="s">
        <v>604</v>
      </c>
      <c r="C12" s="369"/>
      <c r="D12" s="369"/>
      <c r="E12" s="369"/>
      <c r="F12" s="369"/>
      <c r="G12" s="369"/>
      <c r="H12" s="369"/>
      <c r="I12" s="369"/>
      <c r="J12" s="369"/>
    </row>
    <row r="13" spans="2:10" ht="12.75" customHeight="1" x14ac:dyDescent="0.2"/>
    <row r="14" spans="2:10" ht="12.75" customHeight="1" x14ac:dyDescent="0.2"/>
    <row r="15" spans="2:10" ht="12.75" customHeight="1" x14ac:dyDescent="0.2"/>
    <row r="16" spans="2:10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0555555555596" right="0.51180555555555596" top="0.78749999999999998" bottom="0.78749999999999998" header="0.511811023622047" footer="0.511811023622047"/>
  <pageSetup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Normal="100" workbookViewId="0"/>
  </sheetViews>
  <sheetFormatPr defaultColWidth="12.5703125" defaultRowHeight="12.75" x14ac:dyDescent="0.2"/>
  <cols>
    <col min="1" max="1" width="7.7109375" style="1" customWidth="1"/>
    <col min="2" max="2" width="14.7109375" style="1" customWidth="1"/>
    <col min="3" max="3" width="16.42578125" style="1" customWidth="1"/>
    <col min="4" max="4" width="9.140625" style="1" customWidth="1"/>
    <col min="5" max="5" width="10.85546875" style="1" customWidth="1"/>
    <col min="6" max="6" width="9.140625" style="1" customWidth="1"/>
    <col min="7" max="7" width="3.140625" style="1" customWidth="1"/>
    <col min="8" max="8" width="9.140625" style="1" customWidth="1"/>
    <col min="9" max="9" width="12" style="1" customWidth="1"/>
    <col min="10" max="10" width="14.140625" style="1" customWidth="1"/>
    <col min="11" max="12" width="9.140625" style="1" customWidth="1"/>
    <col min="13" max="13" width="9.5703125" style="1" customWidth="1"/>
    <col min="14" max="26" width="8.5703125" style="1" customWidth="1"/>
  </cols>
  <sheetData>
    <row r="1" spans="1:26" ht="12.75" customHeight="1" x14ac:dyDescent="0.2">
      <c r="A1" s="454"/>
      <c r="B1" s="454"/>
      <c r="C1" s="454"/>
      <c r="D1" s="454"/>
      <c r="E1" s="454"/>
      <c r="F1" s="454"/>
      <c r="G1" s="454"/>
      <c r="H1" s="454"/>
      <c r="I1" s="45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566" t="s">
        <v>605</v>
      </c>
      <c r="B2" s="566"/>
      <c r="C2" s="566"/>
      <c r="D2" s="566"/>
      <c r="E2" s="566"/>
      <c r="F2" s="566"/>
      <c r="G2" s="566"/>
      <c r="H2" s="566"/>
      <c r="I2" s="56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70"/>
      <c r="B3" s="370"/>
      <c r="C3" s="370"/>
      <c r="D3" s="370"/>
      <c r="E3" s="370"/>
      <c r="F3" s="370"/>
      <c r="G3" s="370"/>
      <c r="H3" s="370"/>
      <c r="I3" s="37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567" t="s">
        <v>606</v>
      </c>
      <c r="B4" s="567"/>
      <c r="C4" s="567"/>
      <c r="D4" s="567"/>
      <c r="E4" s="567"/>
      <c r="F4" s="567"/>
      <c r="G4" s="567"/>
      <c r="H4" s="567"/>
      <c r="I4" s="567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7" t="s">
        <v>607</v>
      </c>
      <c r="B5" s="568" t="s">
        <v>608</v>
      </c>
      <c r="C5" s="568"/>
      <c r="D5" s="568"/>
      <c r="E5" s="568"/>
      <c r="F5" s="568"/>
      <c r="G5" s="568"/>
      <c r="H5" s="569"/>
      <c r="I5" s="56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7" t="s">
        <v>609</v>
      </c>
      <c r="B6" s="568" t="s">
        <v>610</v>
      </c>
      <c r="C6" s="568"/>
      <c r="D6" s="568"/>
      <c r="E6" s="568"/>
      <c r="F6" s="568"/>
      <c r="G6" s="568"/>
      <c r="H6" s="460" t="s">
        <v>611</v>
      </c>
      <c r="I6" s="46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7" t="s">
        <v>612</v>
      </c>
      <c r="B7" s="568" t="s">
        <v>613</v>
      </c>
      <c r="C7" s="568"/>
      <c r="D7" s="568"/>
      <c r="E7" s="568"/>
      <c r="F7" s="568"/>
      <c r="G7" s="568"/>
      <c r="H7" s="569">
        <v>43891</v>
      </c>
      <c r="I7" s="569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7" t="s">
        <v>614</v>
      </c>
      <c r="B8" s="568" t="s">
        <v>615</v>
      </c>
      <c r="C8" s="568"/>
      <c r="D8" s="568"/>
      <c r="E8" s="568"/>
      <c r="F8" s="568"/>
      <c r="G8" s="568"/>
      <c r="H8" s="460">
        <v>12</v>
      </c>
      <c r="I8" s="46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4"/>
      <c r="B9" s="370"/>
      <c r="C9" s="370"/>
      <c r="D9" s="370"/>
      <c r="E9" s="370"/>
      <c r="F9" s="370"/>
      <c r="G9" s="370"/>
      <c r="H9" s="4"/>
      <c r="I9" s="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567" t="s">
        <v>616</v>
      </c>
      <c r="B10" s="567"/>
      <c r="C10" s="567"/>
      <c r="D10" s="567"/>
      <c r="E10" s="567"/>
      <c r="F10" s="567"/>
      <c r="G10" s="567"/>
      <c r="H10" s="567"/>
      <c r="I10" s="567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460" t="s">
        <v>617</v>
      </c>
      <c r="B11" s="460"/>
      <c r="C11" s="460" t="s">
        <v>618</v>
      </c>
      <c r="D11" s="460"/>
      <c r="E11" s="460"/>
      <c r="F11" s="460"/>
      <c r="G11" s="460"/>
      <c r="H11" s="460"/>
      <c r="I11" s="46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568" t="s">
        <v>22</v>
      </c>
      <c r="B12" s="568"/>
      <c r="C12" s="460" t="s">
        <v>619</v>
      </c>
      <c r="D12" s="460"/>
      <c r="E12" s="570"/>
      <c r="F12" s="570"/>
      <c r="G12" s="371"/>
      <c r="H12" s="69" t="s">
        <v>43</v>
      </c>
      <c r="I12" s="372">
        <v>1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4"/>
      <c r="B13" s="370"/>
      <c r="C13" s="370"/>
      <c r="D13" s="370"/>
      <c r="E13" s="370"/>
      <c r="F13" s="370"/>
      <c r="G13" s="370"/>
      <c r="H13" s="4"/>
      <c r="I13" s="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567" t="s">
        <v>620</v>
      </c>
      <c r="B14" s="567"/>
      <c r="C14" s="567"/>
      <c r="D14" s="567"/>
      <c r="E14" s="567"/>
      <c r="F14" s="567"/>
      <c r="G14" s="567"/>
      <c r="H14" s="567"/>
      <c r="I14" s="56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7">
        <v>1</v>
      </c>
      <c r="B15" s="568" t="s">
        <v>621</v>
      </c>
      <c r="C15" s="568"/>
      <c r="D15" s="568"/>
      <c r="E15" s="568"/>
      <c r="F15" s="568"/>
      <c r="G15" s="568"/>
      <c r="H15" s="460"/>
      <c r="I15" s="46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7">
        <v>2</v>
      </c>
      <c r="B16" s="568" t="s">
        <v>622</v>
      </c>
      <c r="C16" s="568"/>
      <c r="D16" s="568"/>
      <c r="E16" s="568"/>
      <c r="F16" s="568"/>
      <c r="G16" s="568"/>
      <c r="H16" s="460" t="s">
        <v>623</v>
      </c>
      <c r="I16" s="460"/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7">
        <v>3</v>
      </c>
      <c r="B17" s="568" t="s">
        <v>624</v>
      </c>
      <c r="C17" s="568"/>
      <c r="D17" s="568"/>
      <c r="E17" s="568"/>
      <c r="F17" s="568"/>
      <c r="G17" s="568"/>
      <c r="H17" s="571"/>
      <c r="I17" s="571"/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7">
        <v>4</v>
      </c>
      <c r="B18" s="568" t="s">
        <v>625</v>
      </c>
      <c r="C18" s="568"/>
      <c r="D18" s="568"/>
      <c r="E18" s="568"/>
      <c r="F18" s="568"/>
      <c r="G18" s="568"/>
      <c r="H18" s="568" t="s">
        <v>22</v>
      </c>
      <c r="I18" s="56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7">
        <v>5</v>
      </c>
      <c r="B19" s="568" t="s">
        <v>626</v>
      </c>
      <c r="C19" s="568"/>
      <c r="D19" s="568"/>
      <c r="E19" s="568"/>
      <c r="F19" s="568"/>
      <c r="G19" s="568"/>
      <c r="H19" s="569"/>
      <c r="I19" s="56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454"/>
      <c r="B20" s="454"/>
      <c r="C20" s="454"/>
      <c r="D20" s="454"/>
      <c r="E20" s="454"/>
      <c r="F20" s="454"/>
      <c r="G20" s="454"/>
      <c r="H20" s="454"/>
      <c r="I20" s="4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572" t="s">
        <v>627</v>
      </c>
      <c r="B21" s="572"/>
      <c r="C21" s="572"/>
      <c r="D21" s="572"/>
      <c r="E21" s="572"/>
      <c r="F21" s="572"/>
      <c r="G21" s="572"/>
      <c r="H21" s="572"/>
      <c r="I21" s="57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">
        <v>1</v>
      </c>
      <c r="B22" s="465" t="s">
        <v>628</v>
      </c>
      <c r="C22" s="465"/>
      <c r="D22" s="465"/>
      <c r="E22" s="465"/>
      <c r="F22" s="465"/>
      <c r="G22" s="465"/>
      <c r="H22" s="11" t="s">
        <v>629</v>
      </c>
      <c r="I22" s="11" t="s">
        <v>630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" t="s">
        <v>607</v>
      </c>
      <c r="B23" s="568" t="s">
        <v>631</v>
      </c>
      <c r="C23" s="568"/>
      <c r="D23" s="568"/>
      <c r="E23" s="568"/>
      <c r="F23" s="568"/>
      <c r="G23" s="568"/>
      <c r="H23" s="69"/>
      <c r="I23" s="373">
        <v>2247.12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" t="s">
        <v>609</v>
      </c>
      <c r="B24" s="568" t="s">
        <v>632</v>
      </c>
      <c r="C24" s="568"/>
      <c r="D24" s="568"/>
      <c r="E24" s="568"/>
      <c r="F24" s="568"/>
      <c r="G24" s="568"/>
      <c r="H24" s="374"/>
      <c r="I24" s="375">
        <v>0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" t="s">
        <v>612</v>
      </c>
      <c r="B25" s="568" t="s">
        <v>633</v>
      </c>
      <c r="C25" s="568"/>
      <c r="D25" s="568"/>
      <c r="E25" s="568"/>
      <c r="F25" s="568"/>
      <c r="G25" s="568"/>
      <c r="H25" s="374">
        <v>0</v>
      </c>
      <c r="I25" s="375">
        <f>H25*I23</f>
        <v>0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" t="s">
        <v>614</v>
      </c>
      <c r="B26" s="568" t="s">
        <v>634</v>
      </c>
      <c r="C26" s="568"/>
      <c r="D26" s="568"/>
      <c r="E26" s="568"/>
      <c r="F26" s="568"/>
      <c r="G26" s="568"/>
      <c r="H26" s="374"/>
      <c r="I26" s="375">
        <v>0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" t="s">
        <v>635</v>
      </c>
      <c r="B27" s="568" t="s">
        <v>636</v>
      </c>
      <c r="C27" s="568"/>
      <c r="D27" s="568"/>
      <c r="E27" s="568"/>
      <c r="F27" s="568"/>
      <c r="G27" s="568"/>
      <c r="H27" s="374"/>
      <c r="I27" s="375">
        <v>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" t="s">
        <v>637</v>
      </c>
      <c r="B28" s="568" t="s">
        <v>638</v>
      </c>
      <c r="C28" s="568"/>
      <c r="D28" s="568"/>
      <c r="E28" s="568"/>
      <c r="F28" s="568"/>
      <c r="G28" s="568"/>
      <c r="H28" s="374"/>
      <c r="I28" s="375">
        <v>0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" t="s">
        <v>639</v>
      </c>
      <c r="B29" s="568" t="s">
        <v>640</v>
      </c>
      <c r="C29" s="568"/>
      <c r="D29" s="568"/>
      <c r="E29" s="568"/>
      <c r="F29" s="568"/>
      <c r="G29" s="568"/>
      <c r="H29" s="374">
        <v>0</v>
      </c>
      <c r="I29" s="375">
        <v>0</v>
      </c>
      <c r="J29" s="27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" t="s">
        <v>641</v>
      </c>
      <c r="B30" s="568" t="s">
        <v>642</v>
      </c>
      <c r="C30" s="568"/>
      <c r="D30" s="568"/>
      <c r="E30" s="568"/>
      <c r="F30" s="568"/>
      <c r="G30" s="568"/>
      <c r="H30" s="374">
        <v>0.15</v>
      </c>
      <c r="I30" s="375">
        <f>L30*H30</f>
        <v>227.4</v>
      </c>
      <c r="J30" s="3" t="s">
        <v>643</v>
      </c>
      <c r="K30" s="3" t="s">
        <v>644</v>
      </c>
      <c r="L30" s="376">
        <v>1516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465" t="s">
        <v>645</v>
      </c>
      <c r="B31" s="465"/>
      <c r="C31" s="465"/>
      <c r="D31" s="465"/>
      <c r="E31" s="465"/>
      <c r="F31" s="465"/>
      <c r="G31" s="465"/>
      <c r="H31" s="465"/>
      <c r="I31" s="377">
        <f>I23+I24+I25+I26+I27+I28+I29+I30</f>
        <v>2474.52</v>
      </c>
      <c r="J31" s="27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48"/>
      <c r="B32" s="148"/>
      <c r="C32" s="148"/>
      <c r="D32" s="148"/>
      <c r="E32" s="148"/>
      <c r="F32" s="148"/>
      <c r="G32" s="148"/>
      <c r="H32" s="148"/>
      <c r="I32" s="37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572" t="s">
        <v>646</v>
      </c>
      <c r="B33" s="572"/>
      <c r="C33" s="572"/>
      <c r="D33" s="572"/>
      <c r="E33" s="572"/>
      <c r="F33" s="572"/>
      <c r="G33" s="572"/>
      <c r="H33" s="572"/>
      <c r="I33" s="572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465" t="s">
        <v>647</v>
      </c>
      <c r="B34" s="465"/>
      <c r="C34" s="465"/>
      <c r="D34" s="465"/>
      <c r="E34" s="465"/>
      <c r="F34" s="465"/>
      <c r="G34" s="465"/>
      <c r="H34" s="11" t="s">
        <v>629</v>
      </c>
      <c r="I34" s="11" t="s">
        <v>630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" t="s">
        <v>607</v>
      </c>
      <c r="B35" s="568" t="s">
        <v>648</v>
      </c>
      <c r="C35" s="568"/>
      <c r="D35" s="568"/>
      <c r="E35" s="568"/>
      <c r="F35" s="568"/>
      <c r="G35" s="568"/>
      <c r="H35" s="374">
        <v>8.3299999999999999E-2</v>
      </c>
      <c r="I35" s="375">
        <f>$I$31*H35</f>
        <v>206.12751599999999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" t="s">
        <v>609</v>
      </c>
      <c r="B36" s="568" t="s">
        <v>649</v>
      </c>
      <c r="C36" s="568"/>
      <c r="D36" s="568"/>
      <c r="E36" s="568"/>
      <c r="F36" s="568"/>
      <c r="G36" s="568"/>
      <c r="H36" s="379">
        <v>2.7799999999999998E-2</v>
      </c>
      <c r="I36" s="375">
        <f>H36*I31</f>
        <v>68.791655999999989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465" t="s">
        <v>650</v>
      </c>
      <c r="B37" s="465"/>
      <c r="C37" s="465"/>
      <c r="D37" s="465"/>
      <c r="E37" s="465"/>
      <c r="F37" s="465"/>
      <c r="G37" s="465"/>
      <c r="H37" s="380">
        <f>TRUNC(SUM(H35:H36),4)</f>
        <v>0.1111</v>
      </c>
      <c r="I37" s="381">
        <f>TRUNC(SUM(I35:I36),2)</f>
        <v>274.91000000000003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573"/>
      <c r="B38" s="573"/>
      <c r="C38" s="573"/>
      <c r="D38" s="573"/>
      <c r="E38" s="573"/>
      <c r="F38" s="573"/>
      <c r="G38" s="573"/>
      <c r="H38" s="573"/>
      <c r="I38" s="573"/>
      <c r="J38" s="133" t="s">
        <v>651</v>
      </c>
      <c r="K38" s="378">
        <f>I31+I37+I93</f>
        <v>2977.17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465" t="s">
        <v>652</v>
      </c>
      <c r="B39" s="465"/>
      <c r="C39" s="465"/>
      <c r="D39" s="465"/>
      <c r="E39" s="465"/>
      <c r="F39" s="465"/>
      <c r="G39" s="465"/>
      <c r="H39" s="11" t="s">
        <v>629</v>
      </c>
      <c r="I39" s="11" t="s">
        <v>630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" t="s">
        <v>607</v>
      </c>
      <c r="B40" s="568" t="s">
        <v>653</v>
      </c>
      <c r="C40" s="568"/>
      <c r="D40" s="568"/>
      <c r="E40" s="568"/>
      <c r="F40" s="568"/>
      <c r="G40" s="568"/>
      <c r="H40" s="374">
        <v>0.2</v>
      </c>
      <c r="I40" s="375">
        <f t="shared" ref="I40:I47" si="0">H40*$K$38</f>
        <v>595.43400000000008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" t="s">
        <v>609</v>
      </c>
      <c r="B41" s="568" t="s">
        <v>654</v>
      </c>
      <c r="C41" s="568"/>
      <c r="D41" s="568"/>
      <c r="E41" s="568"/>
      <c r="F41" s="568"/>
      <c r="G41" s="568"/>
      <c r="H41" s="374">
        <v>2.5000000000000001E-2</v>
      </c>
      <c r="I41" s="375">
        <f t="shared" si="0"/>
        <v>74.42925000000001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" t="s">
        <v>612</v>
      </c>
      <c r="B42" s="568" t="s">
        <v>655</v>
      </c>
      <c r="C42" s="568"/>
      <c r="D42" s="568"/>
      <c r="E42" s="568"/>
      <c r="F42" s="568"/>
      <c r="G42" s="568"/>
      <c r="H42" s="382">
        <v>0.01</v>
      </c>
      <c r="I42" s="375">
        <f t="shared" si="0"/>
        <v>29.771700000000003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" t="s">
        <v>614</v>
      </c>
      <c r="B43" s="568" t="s">
        <v>656</v>
      </c>
      <c r="C43" s="568"/>
      <c r="D43" s="568"/>
      <c r="E43" s="568"/>
      <c r="F43" s="568"/>
      <c r="G43" s="568"/>
      <c r="H43" s="374">
        <v>1.4999999999999999E-2</v>
      </c>
      <c r="I43" s="375">
        <f t="shared" si="0"/>
        <v>44.657550000000001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" t="s">
        <v>635</v>
      </c>
      <c r="B44" s="568" t="s">
        <v>657</v>
      </c>
      <c r="C44" s="568"/>
      <c r="D44" s="568"/>
      <c r="E44" s="568"/>
      <c r="F44" s="568"/>
      <c r="G44" s="568"/>
      <c r="H44" s="374">
        <v>0.01</v>
      </c>
      <c r="I44" s="375">
        <f t="shared" si="0"/>
        <v>29.771700000000003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" t="s">
        <v>637</v>
      </c>
      <c r="B45" s="568" t="s">
        <v>658</v>
      </c>
      <c r="C45" s="568"/>
      <c r="D45" s="568"/>
      <c r="E45" s="568"/>
      <c r="F45" s="568"/>
      <c r="G45" s="568"/>
      <c r="H45" s="374">
        <v>6.0000000000000001E-3</v>
      </c>
      <c r="I45" s="375">
        <f t="shared" si="0"/>
        <v>17.863020000000002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" t="s">
        <v>639</v>
      </c>
      <c r="B46" s="568" t="s">
        <v>659</v>
      </c>
      <c r="C46" s="568"/>
      <c r="D46" s="568"/>
      <c r="E46" s="568"/>
      <c r="F46" s="568"/>
      <c r="G46" s="568"/>
      <c r="H46" s="374">
        <v>2E-3</v>
      </c>
      <c r="I46" s="375">
        <f t="shared" si="0"/>
        <v>5.9543400000000002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" t="s">
        <v>641</v>
      </c>
      <c r="B47" s="568" t="s">
        <v>660</v>
      </c>
      <c r="C47" s="568"/>
      <c r="D47" s="568"/>
      <c r="E47" s="568"/>
      <c r="F47" s="568"/>
      <c r="G47" s="568"/>
      <c r="H47" s="374">
        <v>0.08</v>
      </c>
      <c r="I47" s="375">
        <f t="shared" si="0"/>
        <v>238.17360000000002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465" t="s">
        <v>661</v>
      </c>
      <c r="B48" s="465"/>
      <c r="C48" s="465"/>
      <c r="D48" s="465"/>
      <c r="E48" s="465"/>
      <c r="F48" s="465"/>
      <c r="G48" s="465"/>
      <c r="H48" s="380">
        <f>SUM(H40:H47)</f>
        <v>0.34800000000000003</v>
      </c>
      <c r="I48" s="381">
        <f>TRUNC(SUM(I40:I47),2)</f>
        <v>1036.05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574"/>
      <c r="B49" s="574"/>
      <c r="C49" s="574"/>
      <c r="D49" s="574"/>
      <c r="E49" s="574"/>
      <c r="F49" s="574"/>
      <c r="G49" s="574"/>
      <c r="H49" s="574"/>
      <c r="I49" s="57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465" t="s">
        <v>662</v>
      </c>
      <c r="B50" s="465"/>
      <c r="C50" s="465"/>
      <c r="D50" s="465"/>
      <c r="E50" s="465"/>
      <c r="F50" s="465"/>
      <c r="G50" s="465"/>
      <c r="H50" s="380"/>
      <c r="I50" s="11" t="s">
        <v>630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" t="s">
        <v>607</v>
      </c>
      <c r="B51" s="575" t="s">
        <v>663</v>
      </c>
      <c r="C51" s="575"/>
      <c r="D51" s="575"/>
      <c r="E51" s="575"/>
      <c r="F51" s="575"/>
      <c r="G51" s="575"/>
      <c r="H51" s="7" t="s">
        <v>664</v>
      </c>
      <c r="I51" s="383">
        <f>(K51*4)*22</f>
        <v>378.4</v>
      </c>
      <c r="J51" s="3" t="s">
        <v>665</v>
      </c>
      <c r="K51" s="9">
        <v>4.3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" t="s">
        <v>609</v>
      </c>
      <c r="B52" s="575" t="s">
        <v>666</v>
      </c>
      <c r="C52" s="575"/>
      <c r="D52" s="575"/>
      <c r="E52" s="575"/>
      <c r="F52" s="575"/>
      <c r="G52" s="575"/>
      <c r="H52" s="7" t="s">
        <v>664</v>
      </c>
      <c r="I52" s="383">
        <f>K52*22</f>
        <v>495</v>
      </c>
      <c r="J52" s="3" t="s">
        <v>667</v>
      </c>
      <c r="K52" s="9">
        <v>22.5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" t="s">
        <v>612</v>
      </c>
      <c r="B53" s="575" t="s">
        <v>668</v>
      </c>
      <c r="C53" s="575"/>
      <c r="D53" s="575"/>
      <c r="E53" s="575"/>
      <c r="F53" s="575"/>
      <c r="G53" s="575"/>
      <c r="H53" s="7" t="s">
        <v>664</v>
      </c>
      <c r="I53" s="383"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" t="s">
        <v>635</v>
      </c>
      <c r="B54" s="568" t="s">
        <v>669</v>
      </c>
      <c r="C54" s="568"/>
      <c r="D54" s="568"/>
      <c r="E54" s="568"/>
      <c r="F54" s="568"/>
      <c r="G54" s="568"/>
      <c r="H54" s="7" t="s">
        <v>664</v>
      </c>
      <c r="I54" s="383">
        <v>19</v>
      </c>
      <c r="J54" s="27" t="s">
        <v>670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" t="s">
        <v>639</v>
      </c>
      <c r="B55" s="575" t="s">
        <v>671</v>
      </c>
      <c r="C55" s="575"/>
      <c r="D55" s="575"/>
      <c r="E55" s="575"/>
      <c r="F55" s="575"/>
      <c r="G55" s="575"/>
      <c r="H55" s="7" t="s">
        <v>664</v>
      </c>
      <c r="I55" s="383">
        <v>0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465" t="s">
        <v>672</v>
      </c>
      <c r="B56" s="465"/>
      <c r="C56" s="465"/>
      <c r="D56" s="465"/>
      <c r="E56" s="465"/>
      <c r="F56" s="465"/>
      <c r="G56" s="465"/>
      <c r="H56" s="465"/>
      <c r="I56" s="381">
        <f>SUM(I51:I55)</f>
        <v>892.4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574"/>
      <c r="B57" s="574"/>
      <c r="C57" s="574"/>
      <c r="D57" s="574"/>
      <c r="E57" s="574"/>
      <c r="F57" s="574"/>
      <c r="G57" s="574"/>
      <c r="H57" s="574"/>
      <c r="I57" s="57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567" t="s">
        <v>673</v>
      </c>
      <c r="B58" s="567"/>
      <c r="C58" s="567"/>
      <c r="D58" s="567"/>
      <c r="E58" s="567"/>
      <c r="F58" s="567"/>
      <c r="G58" s="567"/>
      <c r="H58" s="567"/>
      <c r="I58" s="56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465" t="s">
        <v>674</v>
      </c>
      <c r="B59" s="465"/>
      <c r="C59" s="465"/>
      <c r="D59" s="465"/>
      <c r="E59" s="465"/>
      <c r="F59" s="465"/>
      <c r="G59" s="465"/>
      <c r="H59" s="465"/>
      <c r="I59" s="11" t="s">
        <v>630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" t="s">
        <v>675</v>
      </c>
      <c r="B60" s="460" t="s">
        <v>676</v>
      </c>
      <c r="C60" s="460"/>
      <c r="D60" s="460"/>
      <c r="E60" s="460"/>
      <c r="F60" s="460"/>
      <c r="G60" s="460"/>
      <c r="H60" s="460"/>
      <c r="I60" s="375">
        <f>I37</f>
        <v>274.91000000000003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" t="s">
        <v>677</v>
      </c>
      <c r="B61" s="460" t="s">
        <v>678</v>
      </c>
      <c r="C61" s="460"/>
      <c r="D61" s="460"/>
      <c r="E61" s="460"/>
      <c r="F61" s="460"/>
      <c r="G61" s="460"/>
      <c r="H61" s="460"/>
      <c r="I61" s="375">
        <f>I48</f>
        <v>1036.05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" t="s">
        <v>679</v>
      </c>
      <c r="B62" s="460" t="s">
        <v>680</v>
      </c>
      <c r="C62" s="460"/>
      <c r="D62" s="460"/>
      <c r="E62" s="460"/>
      <c r="F62" s="460"/>
      <c r="G62" s="460"/>
      <c r="H62" s="460"/>
      <c r="I62" s="375">
        <f>I56</f>
        <v>892.4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465" t="s">
        <v>681</v>
      </c>
      <c r="B63" s="465"/>
      <c r="C63" s="465"/>
      <c r="D63" s="465"/>
      <c r="E63" s="465"/>
      <c r="F63" s="465"/>
      <c r="G63" s="465"/>
      <c r="H63" s="465"/>
      <c r="I63" s="377">
        <f>TRUNC(SUM(I60:I62),2)</f>
        <v>2203.36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576"/>
      <c r="B64" s="576"/>
      <c r="C64" s="576"/>
      <c r="D64" s="576"/>
      <c r="E64" s="576"/>
      <c r="F64" s="576"/>
      <c r="G64" s="576"/>
      <c r="H64" s="576"/>
      <c r="I64" s="57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572" t="s">
        <v>682</v>
      </c>
      <c r="B65" s="572"/>
      <c r="C65" s="572"/>
      <c r="D65" s="572"/>
      <c r="E65" s="572"/>
      <c r="F65" s="572"/>
      <c r="G65" s="572"/>
      <c r="H65" s="572"/>
      <c r="I65" s="572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">
        <v>3</v>
      </c>
      <c r="B66" s="465" t="s">
        <v>683</v>
      </c>
      <c r="C66" s="465"/>
      <c r="D66" s="465"/>
      <c r="E66" s="465"/>
      <c r="F66" s="465"/>
      <c r="G66" s="465"/>
      <c r="H66" s="11" t="s">
        <v>629</v>
      </c>
      <c r="I66" s="11" t="s">
        <v>630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" t="s">
        <v>607</v>
      </c>
      <c r="B67" s="568" t="s">
        <v>684</v>
      </c>
      <c r="C67" s="568"/>
      <c r="D67" s="568"/>
      <c r="E67" s="568"/>
      <c r="F67" s="568"/>
      <c r="G67" s="568"/>
      <c r="H67" s="374">
        <v>4.1999999999999997E-3</v>
      </c>
      <c r="I67" s="375">
        <f>$I$31*H67</f>
        <v>10.392983999999998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" t="s">
        <v>609</v>
      </c>
      <c r="B68" s="568" t="s">
        <v>685</v>
      </c>
      <c r="C68" s="568"/>
      <c r="D68" s="568"/>
      <c r="E68" s="568"/>
      <c r="F68" s="568"/>
      <c r="G68" s="568"/>
      <c r="H68" s="384">
        <f>0.08*H67</f>
        <v>3.3599999999999998E-4</v>
      </c>
      <c r="I68" s="375">
        <f>H68*I31</f>
        <v>0.83143871999999996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" t="s">
        <v>612</v>
      </c>
      <c r="B69" s="568" t="s">
        <v>686</v>
      </c>
      <c r="C69" s="568"/>
      <c r="D69" s="568"/>
      <c r="E69" s="568"/>
      <c r="F69" s="568"/>
      <c r="G69" s="568"/>
      <c r="H69" s="382">
        <f>0.5*H68</f>
        <v>1.6799999999999999E-4</v>
      </c>
      <c r="I69" s="375">
        <f>$I$31*H69</f>
        <v>0.41571935999999998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" t="s">
        <v>614</v>
      </c>
      <c r="B70" s="568" t="s">
        <v>687</v>
      </c>
      <c r="C70" s="568"/>
      <c r="D70" s="568"/>
      <c r="E70" s="568"/>
      <c r="F70" s="568"/>
      <c r="G70" s="568"/>
      <c r="H70" s="374">
        <v>1.9400000000000001E-2</v>
      </c>
      <c r="I70" s="375">
        <f>$I$31*H70</f>
        <v>48.005687999999999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1" t="s">
        <v>635</v>
      </c>
      <c r="B71" s="568" t="s">
        <v>688</v>
      </c>
      <c r="C71" s="568"/>
      <c r="D71" s="568"/>
      <c r="E71" s="568"/>
      <c r="F71" s="568"/>
      <c r="G71" s="568"/>
      <c r="H71" s="379">
        <f>H48*H70</f>
        <v>6.7512000000000006E-3</v>
      </c>
      <c r="I71" s="375">
        <f>$I$31*H71</f>
        <v>16.705979424000002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1" t="s">
        <v>637</v>
      </c>
      <c r="B72" s="568" t="s">
        <v>689</v>
      </c>
      <c r="C72" s="568"/>
      <c r="D72" s="568"/>
      <c r="E72" s="568"/>
      <c r="F72" s="568"/>
      <c r="G72" s="568"/>
      <c r="H72" s="382">
        <f>0.5*0.08*H70</f>
        <v>7.76E-4</v>
      </c>
      <c r="I72" s="375">
        <f>$I$31*H72</f>
        <v>1.9202275200000001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465" t="s">
        <v>690</v>
      </c>
      <c r="B73" s="465"/>
      <c r="C73" s="465"/>
      <c r="D73" s="465"/>
      <c r="E73" s="465"/>
      <c r="F73" s="465"/>
      <c r="G73" s="465"/>
      <c r="H73" s="380">
        <f>TRUNC(SUM(H67:H72),4)</f>
        <v>3.1600000000000003E-2</v>
      </c>
      <c r="I73" s="381">
        <f>TRUNC(SUM(I67:I72),2)</f>
        <v>78.27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577"/>
      <c r="B74" s="577"/>
      <c r="C74" s="577"/>
      <c r="D74" s="577"/>
      <c r="E74" s="577"/>
      <c r="F74" s="577"/>
      <c r="G74" s="577"/>
      <c r="H74" s="577"/>
      <c r="I74" s="57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572" t="s">
        <v>691</v>
      </c>
      <c r="B75" s="572"/>
      <c r="C75" s="572"/>
      <c r="D75" s="572"/>
      <c r="E75" s="572"/>
      <c r="F75" s="572"/>
      <c r="G75" s="572"/>
      <c r="H75" s="572"/>
      <c r="I75" s="572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465" t="s">
        <v>692</v>
      </c>
      <c r="B76" s="465"/>
      <c r="C76" s="465"/>
      <c r="D76" s="465"/>
      <c r="E76" s="465"/>
      <c r="F76" s="465"/>
      <c r="G76" s="465"/>
      <c r="H76" s="11" t="s">
        <v>629</v>
      </c>
      <c r="I76" s="11" t="s">
        <v>630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1" t="s">
        <v>607</v>
      </c>
      <c r="B77" s="568" t="s">
        <v>693</v>
      </c>
      <c r="C77" s="568"/>
      <c r="D77" s="568"/>
      <c r="E77" s="568"/>
      <c r="F77" s="568"/>
      <c r="G77" s="568"/>
      <c r="H77" s="374">
        <v>8.3299999999999999E-2</v>
      </c>
      <c r="I77" s="375">
        <f>$I$31*H77</f>
        <v>206.12751599999999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1" t="s">
        <v>609</v>
      </c>
      <c r="B78" s="568" t="s">
        <v>694</v>
      </c>
      <c r="C78" s="568"/>
      <c r="D78" s="568"/>
      <c r="E78" s="568"/>
      <c r="F78" s="568"/>
      <c r="G78" s="568"/>
      <c r="H78" s="374">
        <v>8.2000000000000007E-3</v>
      </c>
      <c r="I78" s="375">
        <f>$I$31*H78</f>
        <v>20.291064000000002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1" t="s">
        <v>612</v>
      </c>
      <c r="B79" s="568" t="s">
        <v>695</v>
      </c>
      <c r="C79" s="568"/>
      <c r="D79" s="568"/>
      <c r="E79" s="568"/>
      <c r="F79" s="568"/>
      <c r="G79" s="568"/>
      <c r="H79" s="374">
        <v>2.0000000000000001E-4</v>
      </c>
      <c r="I79" s="375">
        <f>$I$31*H79</f>
        <v>0.49490400000000001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1" t="s">
        <v>614</v>
      </c>
      <c r="B80" s="568" t="s">
        <v>696</v>
      </c>
      <c r="C80" s="568"/>
      <c r="D80" s="568"/>
      <c r="E80" s="568"/>
      <c r="F80" s="568"/>
      <c r="G80" s="568"/>
      <c r="H80" s="374">
        <v>2.9999999999999997E-4</v>
      </c>
      <c r="I80" s="375">
        <f>$I$31*H80</f>
        <v>0.7423559999999999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11" t="s">
        <v>635</v>
      </c>
      <c r="B81" s="568" t="s">
        <v>697</v>
      </c>
      <c r="C81" s="568"/>
      <c r="D81" s="568"/>
      <c r="E81" s="568"/>
      <c r="F81" s="568"/>
      <c r="G81" s="568"/>
      <c r="H81" s="374">
        <v>2.9999999999999997E-4</v>
      </c>
      <c r="I81" s="375">
        <f>H81*K81</f>
        <v>8.8175751599999991E-2</v>
      </c>
      <c r="J81" s="3" t="s">
        <v>698</v>
      </c>
      <c r="K81" s="385">
        <f>I35+I36+I53++I54</f>
        <v>293.919172</v>
      </c>
      <c r="L81" s="3" t="s">
        <v>699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1" t="s">
        <v>637</v>
      </c>
      <c r="B82" s="568" t="s">
        <v>700</v>
      </c>
      <c r="C82" s="568"/>
      <c r="D82" s="568"/>
      <c r="E82" s="568"/>
      <c r="F82" s="568"/>
      <c r="G82" s="568"/>
      <c r="H82" s="374">
        <v>0</v>
      </c>
      <c r="I82" s="375">
        <f>$I$31*H82</f>
        <v>0</v>
      </c>
      <c r="J82" s="27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465" t="s">
        <v>701</v>
      </c>
      <c r="B83" s="465"/>
      <c r="C83" s="465"/>
      <c r="D83" s="465"/>
      <c r="E83" s="465"/>
      <c r="F83" s="465"/>
      <c r="G83" s="465"/>
      <c r="H83" s="380">
        <f>TRUNC(SUM(H77:H82),4)</f>
        <v>9.2299999999999993E-2</v>
      </c>
      <c r="I83" s="381">
        <f>TRUNC(SUM(I77:I82),2)</f>
        <v>227.74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578"/>
      <c r="B84" s="578"/>
      <c r="C84" s="578"/>
      <c r="D84" s="578"/>
      <c r="E84" s="578"/>
      <c r="F84" s="578"/>
      <c r="G84" s="578"/>
      <c r="H84" s="578"/>
      <c r="I84" s="578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465" t="s">
        <v>702</v>
      </c>
      <c r="B85" s="465"/>
      <c r="C85" s="465"/>
      <c r="D85" s="465"/>
      <c r="E85" s="465"/>
      <c r="F85" s="465"/>
      <c r="G85" s="465"/>
      <c r="H85" s="11" t="s">
        <v>629</v>
      </c>
      <c r="I85" s="11" t="s">
        <v>630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1" t="s">
        <v>607</v>
      </c>
      <c r="B86" s="568" t="s">
        <v>703</v>
      </c>
      <c r="C86" s="568"/>
      <c r="D86" s="568"/>
      <c r="E86" s="568"/>
      <c r="F86" s="568"/>
      <c r="G86" s="568"/>
      <c r="H86" s="374">
        <v>0</v>
      </c>
      <c r="I86" s="375">
        <f>$I$31*H86</f>
        <v>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465" t="s">
        <v>704</v>
      </c>
      <c r="B87" s="465"/>
      <c r="C87" s="465"/>
      <c r="D87" s="465"/>
      <c r="E87" s="465"/>
      <c r="F87" s="465"/>
      <c r="G87" s="465"/>
      <c r="H87" s="380">
        <f>TRUNC(SUM(H86),4)</f>
        <v>0</v>
      </c>
      <c r="I87" s="381">
        <f>TRUNC(SUM(I86),2)</f>
        <v>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579"/>
      <c r="B88" s="579"/>
      <c r="C88" s="579"/>
      <c r="D88" s="579"/>
      <c r="E88" s="579"/>
      <c r="F88" s="579"/>
      <c r="G88" s="579"/>
      <c r="H88" s="579"/>
      <c r="I88" s="57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567" t="s">
        <v>705</v>
      </c>
      <c r="B89" s="567"/>
      <c r="C89" s="567"/>
      <c r="D89" s="567"/>
      <c r="E89" s="567"/>
      <c r="F89" s="567"/>
      <c r="G89" s="567"/>
      <c r="H89" s="567"/>
      <c r="I89" s="56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465" t="s">
        <v>706</v>
      </c>
      <c r="B90" s="465"/>
      <c r="C90" s="465"/>
      <c r="D90" s="465"/>
      <c r="E90" s="465"/>
      <c r="F90" s="465"/>
      <c r="G90" s="465"/>
      <c r="H90" s="465"/>
      <c r="I90" s="11" t="s">
        <v>630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11" t="s">
        <v>707</v>
      </c>
      <c r="B91" s="460" t="s">
        <v>708</v>
      </c>
      <c r="C91" s="460"/>
      <c r="D91" s="460"/>
      <c r="E91" s="460"/>
      <c r="F91" s="460"/>
      <c r="G91" s="460"/>
      <c r="H91" s="460"/>
      <c r="I91" s="375">
        <f>I83</f>
        <v>227.74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11" t="s">
        <v>709</v>
      </c>
      <c r="B92" s="460" t="s">
        <v>710</v>
      </c>
      <c r="C92" s="460"/>
      <c r="D92" s="460"/>
      <c r="E92" s="460"/>
      <c r="F92" s="460"/>
      <c r="G92" s="460"/>
      <c r="H92" s="460"/>
      <c r="I92" s="375">
        <f>I87</f>
        <v>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465" t="s">
        <v>711</v>
      </c>
      <c r="B93" s="465"/>
      <c r="C93" s="465"/>
      <c r="D93" s="465"/>
      <c r="E93" s="465"/>
      <c r="F93" s="465"/>
      <c r="G93" s="465"/>
      <c r="H93" s="465"/>
      <c r="I93" s="381">
        <f>TRUNC(SUM(I91:I92),2)</f>
        <v>227.74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572" t="s">
        <v>712</v>
      </c>
      <c r="B95" s="572"/>
      <c r="C95" s="572"/>
      <c r="D95" s="572"/>
      <c r="E95" s="572"/>
      <c r="F95" s="572"/>
      <c r="G95" s="572"/>
      <c r="H95" s="572"/>
      <c r="I95" s="572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11">
        <v>5</v>
      </c>
      <c r="B96" s="465" t="s">
        <v>713</v>
      </c>
      <c r="C96" s="465"/>
      <c r="D96" s="465"/>
      <c r="E96" s="465"/>
      <c r="F96" s="465"/>
      <c r="G96" s="465"/>
      <c r="H96" s="11"/>
      <c r="I96" s="11" t="s">
        <v>630</v>
      </c>
      <c r="J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6" ht="12.75" customHeight="1" x14ac:dyDescent="0.2">
      <c r="A97" s="11" t="s">
        <v>607</v>
      </c>
      <c r="B97" s="575" t="s">
        <v>714</v>
      </c>
      <c r="C97" s="575"/>
      <c r="D97" s="575"/>
      <c r="E97" s="575"/>
      <c r="F97" s="575"/>
      <c r="G97" s="575"/>
      <c r="H97" s="7" t="s">
        <v>664</v>
      </c>
      <c r="I97" s="375">
        <f>'ANEXO V - Uniformes'!J21</f>
        <v>102.40500000000002</v>
      </c>
      <c r="J97" s="27"/>
      <c r="K97" s="38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1" t="s">
        <v>609</v>
      </c>
      <c r="B98" s="575" t="s">
        <v>715</v>
      </c>
      <c r="C98" s="575"/>
      <c r="D98" s="575"/>
      <c r="E98" s="575"/>
      <c r="F98" s="575"/>
      <c r="G98" s="575"/>
      <c r="H98" s="7" t="s">
        <v>664</v>
      </c>
      <c r="I98" s="375">
        <v>0</v>
      </c>
      <c r="J98" s="27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86" t="s">
        <v>612</v>
      </c>
      <c r="B99" s="575" t="s">
        <v>716</v>
      </c>
      <c r="C99" s="575"/>
      <c r="D99" s="575"/>
      <c r="E99" s="575"/>
      <c r="F99" s="575"/>
      <c r="G99" s="575"/>
      <c r="H99" s="7" t="s">
        <v>664</v>
      </c>
      <c r="I99" s="375">
        <f>'ANEXO VII - Utensílios'!L12</f>
        <v>13.696666666666665</v>
      </c>
      <c r="J99" s="27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86" t="s">
        <v>614</v>
      </c>
      <c r="B100" s="575" t="s">
        <v>717</v>
      </c>
      <c r="C100" s="575"/>
      <c r="D100" s="575"/>
      <c r="E100" s="575"/>
      <c r="F100" s="575"/>
      <c r="G100" s="575"/>
      <c r="H100" s="7" t="s">
        <v>664</v>
      </c>
      <c r="I100" s="375">
        <f>'ANEXO VI – EPI'!L17</f>
        <v>73.48833333333333</v>
      </c>
      <c r="J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6" ht="12.75" customHeight="1" x14ac:dyDescent="0.2">
      <c r="A101" s="465" t="s">
        <v>718</v>
      </c>
      <c r="B101" s="465"/>
      <c r="C101" s="465"/>
      <c r="D101" s="465"/>
      <c r="E101" s="465"/>
      <c r="F101" s="465"/>
      <c r="G101" s="465"/>
      <c r="H101" s="380" t="s">
        <v>664</v>
      </c>
      <c r="I101" s="381">
        <f>TRUNC(SUM(I97:I100),2)</f>
        <v>189.59</v>
      </c>
      <c r="J101" s="27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576"/>
      <c r="B102" s="576"/>
      <c r="C102" s="576"/>
      <c r="D102" s="576"/>
      <c r="E102" s="576"/>
      <c r="F102" s="576"/>
      <c r="G102" s="576"/>
      <c r="H102" s="576"/>
      <c r="I102" s="57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572" t="s">
        <v>719</v>
      </c>
      <c r="B103" s="572"/>
      <c r="C103" s="572"/>
      <c r="D103" s="572"/>
      <c r="E103" s="572"/>
      <c r="F103" s="572"/>
      <c r="G103" s="572"/>
      <c r="H103" s="572"/>
      <c r="I103" s="572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1">
        <v>6</v>
      </c>
      <c r="B104" s="465" t="s">
        <v>720</v>
      </c>
      <c r="C104" s="465"/>
      <c r="D104" s="465"/>
      <c r="E104" s="465"/>
      <c r="F104" s="465"/>
      <c r="G104" s="465"/>
      <c r="H104" s="11" t="s">
        <v>629</v>
      </c>
      <c r="I104" s="11" t="s">
        <v>630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1" t="s">
        <v>607</v>
      </c>
      <c r="B105" s="568" t="s">
        <v>721</v>
      </c>
      <c r="C105" s="568"/>
      <c r="D105" s="568"/>
      <c r="E105" s="568"/>
      <c r="F105" s="568"/>
      <c r="G105" s="568"/>
      <c r="H105" s="387">
        <v>0.05</v>
      </c>
      <c r="I105" s="375">
        <f>TRUNC(H105*I129,2)</f>
        <v>258.67</v>
      </c>
      <c r="J105" s="27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1" t="s">
        <v>609</v>
      </c>
      <c r="B106" s="568" t="s">
        <v>722</v>
      </c>
      <c r="C106" s="568"/>
      <c r="D106" s="568"/>
      <c r="E106" s="568"/>
      <c r="F106" s="568"/>
      <c r="G106" s="568"/>
      <c r="H106" s="388">
        <v>7.0000000000000007E-2</v>
      </c>
      <c r="I106" s="375">
        <f>TRUNC(H106*(I105+I129),2)</f>
        <v>380.25</v>
      </c>
      <c r="J106" s="27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11" t="s">
        <v>612</v>
      </c>
      <c r="B107" s="493" t="s">
        <v>723</v>
      </c>
      <c r="C107" s="493"/>
      <c r="D107" s="493"/>
      <c r="E107" s="493"/>
      <c r="F107" s="493"/>
      <c r="G107" s="493"/>
      <c r="H107" s="374"/>
      <c r="I107" s="389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11" t="s">
        <v>724</v>
      </c>
      <c r="B108" s="568" t="s">
        <v>725</v>
      </c>
      <c r="C108" s="568"/>
      <c r="D108" s="568"/>
      <c r="E108" s="568"/>
      <c r="F108" s="568"/>
      <c r="G108" s="568"/>
      <c r="H108" s="388">
        <v>1.6500000000000001E-2</v>
      </c>
      <c r="I108" s="375">
        <f>TRUNC(H108*I118,2)</f>
        <v>111.84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1" t="s">
        <v>726</v>
      </c>
      <c r="B109" s="568" t="s">
        <v>727</v>
      </c>
      <c r="C109" s="568"/>
      <c r="D109" s="568"/>
      <c r="E109" s="568"/>
      <c r="F109" s="568"/>
      <c r="G109" s="568"/>
      <c r="H109" s="390">
        <v>7.5999999999999998E-2</v>
      </c>
      <c r="I109" s="375">
        <f>TRUNC(H109*I118,2)</f>
        <v>515.15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1" t="s">
        <v>728</v>
      </c>
      <c r="B110" s="568" t="s">
        <v>729</v>
      </c>
      <c r="C110" s="568"/>
      <c r="D110" s="568"/>
      <c r="E110" s="568"/>
      <c r="F110" s="568"/>
      <c r="G110" s="568"/>
      <c r="H110" s="387">
        <v>0.05</v>
      </c>
      <c r="I110" s="375">
        <f>TRUNC(H110*I118,2)</f>
        <v>338.91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465" t="s">
        <v>730</v>
      </c>
      <c r="B111" s="465"/>
      <c r="C111" s="465"/>
      <c r="D111" s="465"/>
      <c r="E111" s="465"/>
      <c r="F111" s="465"/>
      <c r="G111" s="465"/>
      <c r="H111" s="388">
        <f>SUM(H105:H110)</f>
        <v>0.26250000000000001</v>
      </c>
      <c r="I111" s="381">
        <f>TRUNC(SUM(I105:I110),2)</f>
        <v>1604.82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4"/>
      <c r="B112" s="580"/>
      <c r="C112" s="580"/>
      <c r="D112" s="580"/>
      <c r="E112" s="580"/>
      <c r="F112" s="580"/>
      <c r="G112" s="580"/>
      <c r="H112" s="580"/>
      <c r="I112" s="58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91" t="s">
        <v>731</v>
      </c>
      <c r="B113" s="581" t="s">
        <v>732</v>
      </c>
      <c r="C113" s="581"/>
      <c r="D113" s="581"/>
      <c r="E113" s="581"/>
      <c r="F113" s="581"/>
      <c r="G113" s="581"/>
      <c r="H113" s="392">
        <f>TRUNC(H108+H109+H110,4)</f>
        <v>0.14249999999999999</v>
      </c>
      <c r="I113" s="3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94"/>
      <c r="B114" s="582">
        <v>100</v>
      </c>
      <c r="C114" s="582"/>
      <c r="D114" s="582"/>
      <c r="E114" s="582"/>
      <c r="F114" s="582"/>
      <c r="G114" s="582"/>
      <c r="H114" s="395"/>
      <c r="I114" s="39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97"/>
      <c r="B115" s="398"/>
      <c r="C115" s="398"/>
      <c r="D115" s="398"/>
      <c r="E115" s="398"/>
      <c r="F115" s="398"/>
      <c r="G115" s="398"/>
      <c r="H115" s="395"/>
      <c r="I115" s="39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94" t="s">
        <v>733</v>
      </c>
      <c r="B116" s="582" t="s">
        <v>734</v>
      </c>
      <c r="C116" s="582"/>
      <c r="D116" s="582"/>
      <c r="E116" s="582"/>
      <c r="F116" s="582"/>
      <c r="G116" s="582"/>
      <c r="H116" s="395"/>
      <c r="I116" s="399">
        <f>TRUNC(I129+I105+I106,2)</f>
        <v>5812.4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94"/>
      <c r="B117" s="398"/>
      <c r="C117" s="398"/>
      <c r="D117" s="398"/>
      <c r="E117" s="398"/>
      <c r="F117" s="398"/>
      <c r="G117" s="398"/>
      <c r="H117" s="395"/>
      <c r="I117" s="39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94" t="s">
        <v>735</v>
      </c>
      <c r="B118" s="582" t="s">
        <v>736</v>
      </c>
      <c r="C118" s="582"/>
      <c r="D118" s="582"/>
      <c r="E118" s="582"/>
      <c r="F118" s="582"/>
      <c r="G118" s="582"/>
      <c r="H118" s="395"/>
      <c r="I118" s="399">
        <f>TRUNC(I116/(1-H113),2)</f>
        <v>6778.3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94"/>
      <c r="B119" s="398"/>
      <c r="C119" s="398"/>
      <c r="D119" s="398"/>
      <c r="E119" s="398"/>
      <c r="F119" s="398"/>
      <c r="G119" s="398"/>
      <c r="H119" s="395"/>
      <c r="I119" s="39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400"/>
      <c r="B120" s="583" t="s">
        <v>737</v>
      </c>
      <c r="C120" s="583"/>
      <c r="D120" s="583"/>
      <c r="E120" s="583"/>
      <c r="F120" s="583"/>
      <c r="G120" s="583"/>
      <c r="H120" s="401"/>
      <c r="I120" s="402">
        <f>TRUNC(I118-I116,2)</f>
        <v>965.9</v>
      </c>
      <c r="J120" s="3"/>
      <c r="K120" s="38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4"/>
      <c r="B121" s="4"/>
      <c r="C121" s="4"/>
      <c r="D121" s="4"/>
      <c r="E121" s="4"/>
      <c r="F121" s="4"/>
      <c r="G121" s="4"/>
      <c r="H121" s="4"/>
      <c r="I121" s="378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567" t="s">
        <v>738</v>
      </c>
      <c r="B122" s="567"/>
      <c r="C122" s="567"/>
      <c r="D122" s="567"/>
      <c r="E122" s="567"/>
      <c r="F122" s="567"/>
      <c r="G122" s="567"/>
      <c r="H122" s="567"/>
      <c r="I122" s="567"/>
      <c r="J122" s="3"/>
      <c r="K122" s="40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465" t="s">
        <v>739</v>
      </c>
      <c r="B123" s="465"/>
      <c r="C123" s="465"/>
      <c r="D123" s="465"/>
      <c r="E123" s="465"/>
      <c r="F123" s="465"/>
      <c r="G123" s="465"/>
      <c r="H123" s="465"/>
      <c r="I123" s="11" t="s">
        <v>630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7" t="s">
        <v>607</v>
      </c>
      <c r="B124" s="568" t="str">
        <f>A21</f>
        <v>MÓDULO 1 - COMPOSIÇÃO DA REMUNERAÇÃO</v>
      </c>
      <c r="C124" s="568"/>
      <c r="D124" s="568"/>
      <c r="E124" s="568"/>
      <c r="F124" s="568"/>
      <c r="G124" s="568"/>
      <c r="H124" s="568"/>
      <c r="I124" s="375">
        <f>I31</f>
        <v>2474.52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7" t="s">
        <v>609</v>
      </c>
      <c r="B125" s="568" t="str">
        <f>A33</f>
        <v>MÓDULO 2 – ENCARGOS E BENEFÍCIOS ANUAIS, MENSAIS E DIÁRIOS</v>
      </c>
      <c r="C125" s="568"/>
      <c r="D125" s="568"/>
      <c r="E125" s="568"/>
      <c r="F125" s="568"/>
      <c r="G125" s="568"/>
      <c r="H125" s="568"/>
      <c r="I125" s="375">
        <f>I63</f>
        <v>2203.36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7" t="s">
        <v>612</v>
      </c>
      <c r="B126" s="568" t="str">
        <f>A65</f>
        <v>MÓDULO 3 – PROVISÃO PARA RESCISÃO</v>
      </c>
      <c r="C126" s="568"/>
      <c r="D126" s="568"/>
      <c r="E126" s="568"/>
      <c r="F126" s="568"/>
      <c r="G126" s="568"/>
      <c r="H126" s="568"/>
      <c r="I126" s="375">
        <f>I73</f>
        <v>78.27</v>
      </c>
      <c r="J126" s="3"/>
      <c r="K126" s="40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7" t="s">
        <v>614</v>
      </c>
      <c r="B127" s="568" t="str">
        <f>A75</f>
        <v>MÓDULO 4 – CUSTO DE REPOSIÇÃO DO PROFISSIONAL AUSENTE</v>
      </c>
      <c r="C127" s="568"/>
      <c r="D127" s="568"/>
      <c r="E127" s="568"/>
      <c r="F127" s="568"/>
      <c r="G127" s="568"/>
      <c r="H127" s="568"/>
      <c r="I127" s="375">
        <f>I93</f>
        <v>227.74</v>
      </c>
      <c r="J127" s="3"/>
      <c r="K127" s="40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7" t="s">
        <v>635</v>
      </c>
      <c r="B128" s="568" t="str">
        <f>A95</f>
        <v>MÓDULO 5 – INSUMOS DIVERSOS</v>
      </c>
      <c r="C128" s="568"/>
      <c r="D128" s="568"/>
      <c r="E128" s="568"/>
      <c r="F128" s="568"/>
      <c r="G128" s="568"/>
      <c r="H128" s="568"/>
      <c r="I128" s="375">
        <f>I101</f>
        <v>189.59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1"/>
      <c r="B129" s="465" t="s">
        <v>740</v>
      </c>
      <c r="C129" s="465"/>
      <c r="D129" s="465"/>
      <c r="E129" s="465"/>
      <c r="F129" s="465"/>
      <c r="G129" s="465"/>
      <c r="H129" s="465"/>
      <c r="I129" s="377">
        <f>TRUNC(SUM(I124:I128),2)</f>
        <v>5173.4799999999996</v>
      </c>
      <c r="J129" s="3"/>
      <c r="K129" s="38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7" t="s">
        <v>637</v>
      </c>
      <c r="B130" s="568" t="str">
        <f>A103</f>
        <v>MÓDULO 6 – CUSTOS INDIRETOS, TRIBUTOS E LUCRO</v>
      </c>
      <c r="C130" s="568"/>
      <c r="D130" s="568"/>
      <c r="E130" s="568"/>
      <c r="F130" s="568"/>
      <c r="G130" s="568"/>
      <c r="H130" s="568"/>
      <c r="I130" s="375">
        <f>I111</f>
        <v>1604.82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465" t="s">
        <v>741</v>
      </c>
      <c r="B131" s="465"/>
      <c r="C131" s="465"/>
      <c r="D131" s="465"/>
      <c r="E131" s="465"/>
      <c r="F131" s="465"/>
      <c r="G131" s="465"/>
      <c r="H131" s="465"/>
      <c r="I131" s="377">
        <f>TRUNC(SUM(I129:I130),2)</f>
        <v>6778.3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85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hidden="1" customHeight="1" x14ac:dyDescent="0.2">
      <c r="A133" s="4"/>
      <c r="B133" s="454" t="s">
        <v>742</v>
      </c>
      <c r="C133" s="454"/>
      <c r="D133" s="454"/>
      <c r="E133" s="454"/>
      <c r="F133" s="454"/>
      <c r="G133" s="454"/>
      <c r="H133" s="148"/>
      <c r="I133" s="148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40.5" hidden="1" customHeight="1" x14ac:dyDescent="0.2">
      <c r="A134" s="455" t="s">
        <v>743</v>
      </c>
      <c r="B134" s="455"/>
      <c r="C134" s="455" t="s">
        <v>744</v>
      </c>
      <c r="D134" s="455"/>
      <c r="E134" s="455" t="s">
        <v>745</v>
      </c>
      <c r="F134" s="455"/>
      <c r="G134" s="404" t="s">
        <v>746</v>
      </c>
      <c r="H134" s="5" t="s">
        <v>747</v>
      </c>
      <c r="I134" s="405" t="s">
        <v>630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hidden="1" customHeight="1" x14ac:dyDescent="0.2">
      <c r="A135" s="457" t="s">
        <v>748</v>
      </c>
      <c r="B135" s="457"/>
      <c r="C135" s="584" t="s">
        <v>749</v>
      </c>
      <c r="D135" s="584"/>
      <c r="E135" s="585"/>
      <c r="F135" s="585"/>
      <c r="G135" s="406" t="s">
        <v>749</v>
      </c>
      <c r="H135" s="407"/>
      <c r="I135" s="408">
        <v>0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hidden="1" customHeight="1" x14ac:dyDescent="0.2">
      <c r="A136" s="460" t="s">
        <v>750</v>
      </c>
      <c r="B136" s="460"/>
      <c r="C136" s="586" t="s">
        <v>749</v>
      </c>
      <c r="D136" s="586"/>
      <c r="E136" s="587"/>
      <c r="F136" s="587"/>
      <c r="G136" s="371" t="s">
        <v>749</v>
      </c>
      <c r="H136" s="409"/>
      <c r="I136" s="410">
        <v>0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hidden="1" customHeight="1" x14ac:dyDescent="0.2">
      <c r="A137" s="460" t="s">
        <v>751</v>
      </c>
      <c r="B137" s="460"/>
      <c r="C137" s="586" t="s">
        <v>749</v>
      </c>
      <c r="D137" s="586"/>
      <c r="E137" s="587"/>
      <c r="F137" s="587"/>
      <c r="G137" s="371" t="s">
        <v>749</v>
      </c>
      <c r="H137" s="409"/>
      <c r="I137" s="410">
        <v>0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hidden="1" customHeight="1" x14ac:dyDescent="0.2">
      <c r="A138" s="460" t="s">
        <v>752</v>
      </c>
      <c r="B138" s="460"/>
      <c r="C138" s="586" t="s">
        <v>749</v>
      </c>
      <c r="D138" s="586"/>
      <c r="E138" s="587"/>
      <c r="F138" s="587"/>
      <c r="G138" s="371" t="s">
        <v>749</v>
      </c>
      <c r="H138" s="409"/>
      <c r="I138" s="410">
        <v>0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hidden="1" customHeight="1" x14ac:dyDescent="0.2">
      <c r="A139" s="588"/>
      <c r="B139" s="588"/>
      <c r="C139" s="587"/>
      <c r="D139" s="587"/>
      <c r="E139" s="587"/>
      <c r="F139" s="587"/>
      <c r="G139" s="411"/>
      <c r="H139" s="412"/>
      <c r="I139" s="410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hidden="1" customHeight="1" x14ac:dyDescent="0.2">
      <c r="A140" s="591"/>
      <c r="B140" s="591"/>
      <c r="C140" s="592"/>
      <c r="D140" s="592"/>
      <c r="E140" s="592"/>
      <c r="F140" s="592"/>
      <c r="G140" s="413"/>
      <c r="H140" s="414"/>
      <c r="I140" s="41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hidden="1" customHeight="1" x14ac:dyDescent="0.2">
      <c r="A141" s="593" t="s">
        <v>753</v>
      </c>
      <c r="B141" s="593"/>
      <c r="C141" s="593"/>
      <c r="D141" s="593"/>
      <c r="E141" s="593"/>
      <c r="F141" s="593"/>
      <c r="G141" s="593"/>
      <c r="H141" s="593"/>
      <c r="I141" s="416">
        <f>SUM(I139:I140)</f>
        <v>0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hidden="1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hidden="1" customHeight="1" x14ac:dyDescent="0.2">
      <c r="A143" s="4" t="s">
        <v>754</v>
      </c>
      <c r="B143" s="454" t="s">
        <v>755</v>
      </c>
      <c r="C143" s="454"/>
      <c r="D143" s="454"/>
      <c r="E143" s="454"/>
      <c r="F143" s="454"/>
      <c r="G143" s="454"/>
      <c r="H143" s="148"/>
      <c r="I143" s="148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hidden="1" customHeight="1" x14ac:dyDescent="0.2">
      <c r="A144" s="594" t="s">
        <v>756</v>
      </c>
      <c r="B144" s="594"/>
      <c r="C144" s="594"/>
      <c r="D144" s="594"/>
      <c r="E144" s="594"/>
      <c r="F144" s="594"/>
      <c r="G144" s="594"/>
      <c r="H144" s="594"/>
      <c r="I144" s="59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hidden="1" customHeight="1" x14ac:dyDescent="0.2">
      <c r="A145" s="417"/>
      <c r="B145" s="595" t="s">
        <v>757</v>
      </c>
      <c r="C145" s="595"/>
      <c r="D145" s="595"/>
      <c r="E145" s="595"/>
      <c r="F145" s="595"/>
      <c r="G145" s="595"/>
      <c r="H145" s="595"/>
      <c r="I145" s="405" t="s">
        <v>630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hidden="1" customHeight="1" x14ac:dyDescent="0.2">
      <c r="A146" s="418" t="s">
        <v>607</v>
      </c>
      <c r="B146" s="596" t="s">
        <v>758</v>
      </c>
      <c r="C146" s="596"/>
      <c r="D146" s="596"/>
      <c r="E146" s="596"/>
      <c r="F146" s="596"/>
      <c r="G146" s="596"/>
      <c r="H146" s="596"/>
      <c r="I146" s="419">
        <f>I108</f>
        <v>111.84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hidden="1" customHeight="1" x14ac:dyDescent="0.2">
      <c r="A147" s="420" t="s">
        <v>609</v>
      </c>
      <c r="B147" s="568" t="s">
        <v>759</v>
      </c>
      <c r="C147" s="568"/>
      <c r="D147" s="568"/>
      <c r="E147" s="568"/>
      <c r="F147" s="568"/>
      <c r="G147" s="568"/>
      <c r="H147" s="568"/>
      <c r="I147" s="421" t="e">
        <f>#REF!</f>
        <v>#REF!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hidden="1" customHeight="1" x14ac:dyDescent="0.2">
      <c r="A148" s="420" t="s">
        <v>612</v>
      </c>
      <c r="B148" s="589" t="s">
        <v>760</v>
      </c>
      <c r="C148" s="589"/>
      <c r="D148" s="589"/>
      <c r="E148" s="589"/>
      <c r="F148" s="589"/>
      <c r="G148" s="589"/>
      <c r="H148" s="589"/>
      <c r="I148" s="421">
        <f>I111</f>
        <v>1604.82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hidden="1" customHeight="1" x14ac:dyDescent="0.2">
      <c r="A149" s="590" t="s">
        <v>43</v>
      </c>
      <c r="B149" s="590"/>
      <c r="C149" s="590"/>
      <c r="D149" s="590"/>
      <c r="E149" s="590"/>
      <c r="F149" s="590"/>
      <c r="G149" s="590"/>
      <c r="H149" s="590"/>
      <c r="I149" s="416" t="e">
        <f>SUM(I146:I148)</f>
        <v>#REF!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hidden="1" customHeight="1" x14ac:dyDescent="0.2">
      <c r="A150" s="4" t="s">
        <v>761</v>
      </c>
      <c r="B150" s="3" t="s">
        <v>762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hidden="1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hidden="1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hidden="1" customHeight="1" x14ac:dyDescent="0.2">
      <c r="A153" s="133" t="s">
        <v>763</v>
      </c>
      <c r="B153" s="133">
        <f>I131/I23</f>
        <v>3.0164388194666953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403"/>
      <c r="B154" s="133"/>
      <c r="C154" s="3"/>
      <c r="D154" s="3"/>
      <c r="E154" s="42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423"/>
      <c r="B155" s="423"/>
      <c r="C155" s="424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423"/>
      <c r="B156" s="423"/>
      <c r="C156" s="42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6" ht="12.75" customHeight="1" x14ac:dyDescent="0.2">
      <c r="A157" s="425"/>
      <c r="B157" s="27"/>
      <c r="C157" s="27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425" t="s">
        <v>764</v>
      </c>
      <c r="B158" s="426">
        <f>I131/I124</f>
        <v>2.739238316926111</v>
      </c>
      <c r="C158" s="27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65">
    <mergeCell ref="B148:H148"/>
    <mergeCell ref="A149:H149"/>
    <mergeCell ref="A140:B140"/>
    <mergeCell ref="C140:D140"/>
    <mergeCell ref="E140:F140"/>
    <mergeCell ref="A141:H141"/>
    <mergeCell ref="B143:G143"/>
    <mergeCell ref="A144:I144"/>
    <mergeCell ref="B145:H145"/>
    <mergeCell ref="B146:H146"/>
    <mergeCell ref="B147:H147"/>
    <mergeCell ref="A137:B137"/>
    <mergeCell ref="C137:D137"/>
    <mergeCell ref="E137:F137"/>
    <mergeCell ref="A138:B138"/>
    <mergeCell ref="C138:D138"/>
    <mergeCell ref="E138:F138"/>
    <mergeCell ref="A139:B139"/>
    <mergeCell ref="C139:D139"/>
    <mergeCell ref="E139:F139"/>
    <mergeCell ref="A134:B134"/>
    <mergeCell ref="C134:D134"/>
    <mergeCell ref="E134:F134"/>
    <mergeCell ref="A135:B135"/>
    <mergeCell ref="C135:D135"/>
    <mergeCell ref="E135:F135"/>
    <mergeCell ref="A136:B136"/>
    <mergeCell ref="C136:D136"/>
    <mergeCell ref="E136:F136"/>
    <mergeCell ref="B124:H124"/>
    <mergeCell ref="B125:H125"/>
    <mergeCell ref="B126:H126"/>
    <mergeCell ref="B127:H127"/>
    <mergeCell ref="B128:H128"/>
    <mergeCell ref="B129:H129"/>
    <mergeCell ref="B130:H130"/>
    <mergeCell ref="A131:H131"/>
    <mergeCell ref="B133:G133"/>
    <mergeCell ref="A111:G111"/>
    <mergeCell ref="B112:I112"/>
    <mergeCell ref="B113:G113"/>
    <mergeCell ref="B114:G114"/>
    <mergeCell ref="B116:G116"/>
    <mergeCell ref="B118:G118"/>
    <mergeCell ref="B120:G120"/>
    <mergeCell ref="A122:I122"/>
    <mergeCell ref="A123:H123"/>
    <mergeCell ref="A102:I102"/>
    <mergeCell ref="A103:I103"/>
    <mergeCell ref="B104:G104"/>
    <mergeCell ref="B105:G105"/>
    <mergeCell ref="B106:G106"/>
    <mergeCell ref="B107:G107"/>
    <mergeCell ref="B108:G108"/>
    <mergeCell ref="B109:G109"/>
    <mergeCell ref="B110:G110"/>
    <mergeCell ref="A93:H93"/>
    <mergeCell ref="A94:I94"/>
    <mergeCell ref="A95:I95"/>
    <mergeCell ref="B96:G96"/>
    <mergeCell ref="B97:G97"/>
    <mergeCell ref="B98:G98"/>
    <mergeCell ref="B99:G99"/>
    <mergeCell ref="B100:G100"/>
    <mergeCell ref="A101:G101"/>
    <mergeCell ref="A84:I84"/>
    <mergeCell ref="A85:G85"/>
    <mergeCell ref="B86:G86"/>
    <mergeCell ref="A87:G87"/>
    <mergeCell ref="A88:I88"/>
    <mergeCell ref="A89:I89"/>
    <mergeCell ref="A90:H90"/>
    <mergeCell ref="B91:H91"/>
    <mergeCell ref="B92:H92"/>
    <mergeCell ref="A75:I75"/>
    <mergeCell ref="A76:G76"/>
    <mergeCell ref="B77:G77"/>
    <mergeCell ref="B78:G78"/>
    <mergeCell ref="B79:G79"/>
    <mergeCell ref="B80:G80"/>
    <mergeCell ref="B81:G81"/>
    <mergeCell ref="B82:G82"/>
    <mergeCell ref="A83:G83"/>
    <mergeCell ref="B66:G66"/>
    <mergeCell ref="B67:G67"/>
    <mergeCell ref="B68:G68"/>
    <mergeCell ref="B69:G69"/>
    <mergeCell ref="B70:G70"/>
    <mergeCell ref="B71:G71"/>
    <mergeCell ref="B72:G72"/>
    <mergeCell ref="A73:G73"/>
    <mergeCell ref="A74:I74"/>
    <mergeCell ref="A57:I57"/>
    <mergeCell ref="A58:I58"/>
    <mergeCell ref="A59:H59"/>
    <mergeCell ref="B60:H60"/>
    <mergeCell ref="B61:H61"/>
    <mergeCell ref="B62:H62"/>
    <mergeCell ref="A63:H63"/>
    <mergeCell ref="A64:I64"/>
    <mergeCell ref="A65:I65"/>
    <mergeCell ref="A48:G48"/>
    <mergeCell ref="A49:I49"/>
    <mergeCell ref="A50:G50"/>
    <mergeCell ref="B51:G51"/>
    <mergeCell ref="B52:G52"/>
    <mergeCell ref="B53:G53"/>
    <mergeCell ref="B54:G54"/>
    <mergeCell ref="B55:G55"/>
    <mergeCell ref="A56:H56"/>
    <mergeCell ref="A39:G39"/>
    <mergeCell ref="B40:G40"/>
    <mergeCell ref="B41:G41"/>
    <mergeCell ref="B42:G42"/>
    <mergeCell ref="B43:G43"/>
    <mergeCell ref="B44:G44"/>
    <mergeCell ref="B45:G45"/>
    <mergeCell ref="B46:G46"/>
    <mergeCell ref="B47:G47"/>
    <mergeCell ref="B29:G29"/>
    <mergeCell ref="B30:G30"/>
    <mergeCell ref="A31:H31"/>
    <mergeCell ref="A33:I33"/>
    <mergeCell ref="A34:G34"/>
    <mergeCell ref="B35:G35"/>
    <mergeCell ref="B36:G36"/>
    <mergeCell ref="A37:G37"/>
    <mergeCell ref="A38:I38"/>
    <mergeCell ref="A20:I20"/>
    <mergeCell ref="A21:I21"/>
    <mergeCell ref="B22:G22"/>
    <mergeCell ref="B23:G23"/>
    <mergeCell ref="B24:G24"/>
    <mergeCell ref="B25:G25"/>
    <mergeCell ref="B26:G26"/>
    <mergeCell ref="B27:G27"/>
    <mergeCell ref="B28:G28"/>
    <mergeCell ref="B15:G15"/>
    <mergeCell ref="H15:I15"/>
    <mergeCell ref="B16:G16"/>
    <mergeCell ref="H16:I16"/>
    <mergeCell ref="B17:G17"/>
    <mergeCell ref="H17:I17"/>
    <mergeCell ref="B18:G18"/>
    <mergeCell ref="H18:I18"/>
    <mergeCell ref="B19:G19"/>
    <mergeCell ref="H19:I19"/>
    <mergeCell ref="B8:G8"/>
    <mergeCell ref="H8:I8"/>
    <mergeCell ref="A10:I10"/>
    <mergeCell ref="A11:B11"/>
    <mergeCell ref="C11:I11"/>
    <mergeCell ref="A12:B12"/>
    <mergeCell ref="C12:D12"/>
    <mergeCell ref="E12:F12"/>
    <mergeCell ref="A14:I14"/>
    <mergeCell ref="A1:I1"/>
    <mergeCell ref="A2:I2"/>
    <mergeCell ref="A4:I4"/>
    <mergeCell ref="B5:G5"/>
    <mergeCell ref="H5:I5"/>
    <mergeCell ref="B6:G6"/>
    <mergeCell ref="H6:I6"/>
    <mergeCell ref="B7:G7"/>
    <mergeCell ref="H7:I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34</vt:i4>
      </vt:variant>
    </vt:vector>
  </HeadingPairs>
  <TitlesOfParts>
    <vt:vector size="34" baseType="lpstr">
      <vt:lpstr>ANEXO I – Planilha de Custo e F</vt:lpstr>
      <vt:lpstr>ANEXO II – Dimensionamento de P</vt:lpstr>
      <vt:lpstr>ANEXO - III –.Detalhamento do Q</vt:lpstr>
      <vt:lpstr>ANEXO - IV Materiais</vt:lpstr>
      <vt:lpstr>ANEXO V - Uniformes</vt:lpstr>
      <vt:lpstr>ANEXO VI – EPI</vt:lpstr>
      <vt:lpstr>ANEXO VII - Utensílios</vt:lpstr>
      <vt:lpstr>ANEXO VIII – Planilha de Custo </vt:lpstr>
      <vt:lpstr>CHEFE DE COZINHA</vt:lpstr>
      <vt:lpstr>COZINHEIRO DIARISTA</vt:lpstr>
      <vt:lpstr>COZINHEIRO plantonista</vt:lpstr>
      <vt:lpstr>AUXILIAR COZINHA NOTURNO PLANTO</vt:lpstr>
      <vt:lpstr>AUXILIAR DE COZINHA PLANTÃO</vt:lpstr>
      <vt:lpstr>AUXILIAR DE COZINHA DIARISTA</vt:lpstr>
      <vt:lpstr>COPEIRO PLANTÃO UBM</vt:lpstr>
      <vt:lpstr>COPEIRO NOTURNO OBM</vt:lpstr>
      <vt:lpstr>COPEIRO DIARISTA OBM</vt:lpstr>
      <vt:lpstr>COPEIRO DIURNO HCAP INSALUB</vt:lpstr>
      <vt:lpstr>COPEIRO NOTURNO HCAP</vt:lpstr>
      <vt:lpstr>ASG PLANTÃO</vt:lpstr>
      <vt:lpstr>ASG NOTURNO plantonista</vt:lpstr>
      <vt:lpstr>ASG DIARISTA </vt:lpstr>
      <vt:lpstr>ASG DIarista 20% INSALUBRIDADE</vt:lpstr>
      <vt:lpstr>ASG COM 40% INSALUBRIDADE</vt:lpstr>
      <vt:lpstr>PADEIRO NOTURNO</vt:lpstr>
      <vt:lpstr>PADEIRO PLANTONISTA</vt:lpstr>
      <vt:lpstr>PADEIRO DIARISTA</vt:lpstr>
      <vt:lpstr>GARÇOM</vt:lpstr>
      <vt:lpstr>GARÇOM PLANTONISTA</vt:lpstr>
      <vt:lpstr>GARÇOM LÍDER </vt:lpstr>
      <vt:lpstr>ENCARREGADO 30%</vt:lpstr>
      <vt:lpstr>encarregado 40%</vt:lpstr>
      <vt:lpstr> AUXILIAR DE ESTOQUE DIARISTA</vt:lpstr>
      <vt:lpstr>AUXILIAR DE ESTOQUE PLANTONISTA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TEN CEL EDUARDO DANTAS</dc:creator>
  <dc:description/>
  <cp:lastModifiedBy>Jeff Pires</cp:lastModifiedBy>
  <cp:revision>9</cp:revision>
  <cp:lastPrinted>2024-01-11T01:32:00Z</cp:lastPrinted>
  <dcterms:created xsi:type="dcterms:W3CDTF">2010-12-08T17:56:29Z</dcterms:created>
  <dcterms:modified xsi:type="dcterms:W3CDTF">2024-01-15T15:42:11Z</dcterms:modified>
  <dc:language>pt-BR</dc:language>
</cp:coreProperties>
</file>